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4" documentId="8_{4D43F177-757E-4D55-9300-FA3B46F4DD65}" xr6:coauthVersionLast="47" xr6:coauthVersionMax="47" xr10:uidLastSave="{6597E049-5A6C-4564-9C8E-B322CF040947}"/>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s="1"/>
  <c r="B34" i="21" s="1"/>
  <c r="C87" i="2"/>
  <c r="C82" i="2"/>
  <c r="C83" i="2"/>
  <c r="C58" i="2"/>
  <c r="C106" i="2"/>
  <c r="C63" i="2"/>
  <c r="C107" i="2"/>
  <c r="D11" i="2"/>
  <c r="F9" i="2"/>
  <c r="E9" i="2"/>
  <c r="D9" i="2"/>
  <c r="G11" i="2"/>
  <c r="V9" i="2"/>
  <c r="E11" i="2"/>
  <c r="F11" i="2"/>
  <c r="H11" i="2"/>
  <c r="I11" i="2"/>
  <c r="C72" i="2"/>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G22" i="8"/>
  <c r="F22" i="8"/>
  <c r="C22" i="8"/>
  <c r="E22" i="8"/>
  <c r="D22" i="8"/>
  <c r="H44" i="2"/>
  <c r="I44" i="2" s="1"/>
  <c r="H43" i="2"/>
  <c r="I43" i="2" s="1"/>
  <c r="H15" i="9" l="1"/>
  <c r="J44" i="2"/>
  <c r="G15" i="9"/>
  <c r="J43" i="2"/>
  <c r="H16" i="8"/>
  <c r="G16" i="8"/>
  <c r="C129" i="2"/>
  <c r="C135" i="2" s="1"/>
  <c r="B10" i="21" s="1"/>
  <c r="C22" i="6"/>
  <c r="C66" i="2"/>
  <c r="C17" i="2"/>
  <c r="C90" i="2"/>
  <c r="C95" i="2" s="1"/>
  <c r="B7" i="21"/>
  <c r="C71" i="2"/>
  <c r="C73" i="2" s="1"/>
  <c r="C5" i="3"/>
  <c r="C67" i="2"/>
  <c r="C89" i="2"/>
  <c r="C94" i="2" s="1"/>
  <c r="K44" i="2" l="1"/>
  <c r="I15" i="9"/>
  <c r="K43" i="2"/>
  <c r="I16" i="8"/>
  <c r="B12" i="21"/>
  <c r="B16" i="21" s="1"/>
  <c r="C75" i="2"/>
  <c r="B6" i="5"/>
  <c r="C18" i="2"/>
  <c r="C7" i="6" s="1"/>
  <c r="C6" i="6"/>
  <c r="C96" i="2"/>
  <c r="C68" i="2"/>
  <c r="J15" i="9" l="1"/>
  <c r="L44" i="2"/>
  <c r="L43" i="2"/>
  <c r="J16" i="8"/>
  <c r="C102" i="2"/>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K15" i="9" l="1"/>
  <c r="M44" i="2"/>
  <c r="K16" i="8"/>
  <c r="M43" i="2"/>
  <c r="AB12" i="8"/>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L15" i="9" l="1"/>
  <c r="N44" i="2"/>
  <c r="L16" i="8"/>
  <c r="L19" i="8" s="1"/>
  <c r="N43" i="2"/>
  <c r="L18" i="9"/>
  <c r="F6" i="9"/>
  <c r="F12" i="9" s="1"/>
  <c r="G116" i="2"/>
  <c r="G115" i="2"/>
  <c r="G118" i="2" s="1"/>
  <c r="Z18" i="9"/>
  <c r="M6" i="9"/>
  <c r="M12" i="9" s="1"/>
  <c r="N115" i="2"/>
  <c r="N116" i="2"/>
  <c r="T18" i="9"/>
  <c r="M20" i="8"/>
  <c r="P18" i="9"/>
  <c r="V20" i="8"/>
  <c r="J6" i="9"/>
  <c r="J12" i="9" s="1"/>
  <c r="K116" i="2"/>
  <c r="K115" i="2"/>
  <c r="K118" i="2" s="1"/>
  <c r="AG116" i="2"/>
  <c r="AF6" i="9"/>
  <c r="AF12" i="9" s="1"/>
  <c r="Z6" i="9"/>
  <c r="Z12" i="9" s="1"/>
  <c r="AA116" i="2"/>
  <c r="C18" i="9"/>
  <c r="X20" i="8"/>
  <c r="P20" i="8"/>
  <c r="F18" i="9"/>
  <c r="M18" i="9"/>
  <c r="L20" i="8"/>
  <c r="E6" i="9"/>
  <c r="E12" i="9" s="1"/>
  <c r="F116" i="2"/>
  <c r="F115" i="2"/>
  <c r="F118" i="2" s="1"/>
  <c r="N20" i="8"/>
  <c r="L6" i="9"/>
  <c r="L12" i="9" s="1"/>
  <c r="M116" i="2"/>
  <c r="M115" i="2"/>
  <c r="G18" i="9"/>
  <c r="C20" i="8"/>
  <c r="C19" i="8"/>
  <c r="I19" i="8"/>
  <c r="I20" i="8"/>
  <c r="U18" i="9"/>
  <c r="Q18" i="9"/>
  <c r="R18" i="9"/>
  <c r="K19" i="8"/>
  <c r="K20" i="8"/>
  <c r="Y18" i="9"/>
  <c r="P6" i="9"/>
  <c r="P12" i="9" s="1"/>
  <c r="Q116" i="2"/>
  <c r="O20" i="8"/>
  <c r="X18" i="9"/>
  <c r="X6" i="9"/>
  <c r="X12" i="9" s="1"/>
  <c r="Y116" i="2"/>
  <c r="AB18" i="9"/>
  <c r="J20" i="8"/>
  <c r="J19" i="8"/>
  <c r="Y6" i="9"/>
  <c r="Y12" i="9" s="1"/>
  <c r="Z116" i="2"/>
  <c r="AF116" i="2"/>
  <c r="AE6" i="9"/>
  <c r="AE12" i="9" s="1"/>
  <c r="D18" i="9"/>
  <c r="AA18" i="9"/>
  <c r="H116" i="2"/>
  <c r="G6" i="9"/>
  <c r="G12" i="9" s="1"/>
  <c r="H115" i="2"/>
  <c r="H19" i="8"/>
  <c r="H20" i="8"/>
  <c r="AC18" i="9"/>
  <c r="W20" i="8"/>
  <c r="W116" i="2"/>
  <c r="V6" i="9"/>
  <c r="V12" i="9" s="1"/>
  <c r="U6" i="9"/>
  <c r="U12" i="9" s="1"/>
  <c r="V116" i="2"/>
  <c r="D116" i="2"/>
  <c r="D115" i="2"/>
  <c r="D118" i="2" s="1"/>
  <c r="C6" i="9"/>
  <c r="C12" i="9" s="1"/>
  <c r="C113" i="2"/>
  <c r="C114" i="2" s="1"/>
  <c r="AC116" i="2"/>
  <c r="AB6" i="9"/>
  <c r="AB12" i="9" s="1"/>
  <c r="D20" i="8"/>
  <c r="D19" i="8"/>
  <c r="S20" i="8"/>
  <c r="K18" i="9"/>
  <c r="J18" i="9"/>
  <c r="AA20" i="8"/>
  <c r="E18" i="9"/>
  <c r="AC20" i="8"/>
  <c r="AE116" i="2"/>
  <c r="AD6" i="9"/>
  <c r="AD12" i="9" s="1"/>
  <c r="R20" i="8"/>
  <c r="T6" i="9"/>
  <c r="T12" i="9" s="1"/>
  <c r="U116" i="2"/>
  <c r="H18" i="9"/>
  <c r="Y20" i="8"/>
  <c r="AF18" i="9"/>
  <c r="N6" i="9"/>
  <c r="N12" i="9" s="1"/>
  <c r="O116" i="2"/>
  <c r="U20" i="8"/>
  <c r="N18" i="9"/>
  <c r="T116" i="2"/>
  <c r="S6" i="9"/>
  <c r="S12" i="9" s="1"/>
  <c r="P116" i="2"/>
  <c r="O6" i="9"/>
  <c r="O12" i="9" s="1"/>
  <c r="E116" i="2"/>
  <c r="D6" i="9"/>
  <c r="D12" i="9" s="1"/>
  <c r="E115" i="2"/>
  <c r="K6" i="9"/>
  <c r="K12" i="9" s="1"/>
  <c r="L116" i="2"/>
  <c r="L115" i="2"/>
  <c r="L118" i="2"/>
  <c r="S116" i="2"/>
  <c r="R6" i="9"/>
  <c r="R12" i="9" s="1"/>
  <c r="I18" i="9"/>
  <c r="AD18" i="9"/>
  <c r="AD20"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6" i="2"/>
  <c r="I6" i="9"/>
  <c r="I12" i="9" s="1"/>
  <c r="AA6" i="9"/>
  <c r="AA12" i="9" s="1"/>
  <c r="AB116" i="2"/>
  <c r="W18" i="9"/>
  <c r="E19" i="8"/>
  <c r="E20" i="8"/>
  <c r="Z20" i="8"/>
  <c r="AD116" i="2"/>
  <c r="AC6" i="9"/>
  <c r="AC12" i="9" s="1"/>
  <c r="R116" i="2"/>
  <c r="Q6" i="9"/>
  <c r="Q12" i="9" s="1"/>
  <c r="I116" i="2"/>
  <c r="I115" i="2"/>
  <c r="H6" i="9"/>
  <c r="H12" i="9" s="1"/>
  <c r="W6" i="9"/>
  <c r="W12" i="9" s="1"/>
  <c r="X116" i="2"/>
  <c r="G19" i="8"/>
  <c r="G20" i="8"/>
  <c r="T20" i="8"/>
  <c r="F19" i="8"/>
  <c r="F20" i="8"/>
  <c r="AF20" i="8"/>
  <c r="AE20" i="8"/>
  <c r="V18" i="9"/>
  <c r="AE18" i="9"/>
  <c r="Q20" i="8"/>
  <c r="AB20" i="8"/>
  <c r="N118" i="2" l="1"/>
  <c r="H118" i="2"/>
  <c r="M15" i="9"/>
  <c r="M20" i="9" s="1"/>
  <c r="O44" i="2"/>
  <c r="I118" i="2"/>
  <c r="O43" i="2"/>
  <c r="M16" i="8"/>
  <c r="M19" i="8" s="1"/>
  <c r="J118" i="2"/>
  <c r="E118" i="2"/>
  <c r="E122" i="2" s="1"/>
  <c r="D14" i="8" s="1"/>
  <c r="M118" i="2"/>
  <c r="D120" i="2"/>
  <c r="D122" i="2"/>
  <c r="C14" i="8" s="1"/>
  <c r="D21" i="9"/>
  <c r="D20" i="9"/>
  <c r="AD21" i="9"/>
  <c r="U21" i="9"/>
  <c r="AF21" i="9"/>
  <c r="R21" i="9"/>
  <c r="S21" i="9"/>
  <c r="C21" i="9"/>
  <c r="C20" i="9"/>
  <c r="Y21" i="9"/>
  <c r="F20" i="9"/>
  <c r="F21" i="9"/>
  <c r="Q21" i="9"/>
  <c r="V21" i="9"/>
  <c r="X21" i="9"/>
  <c r="L20" i="9"/>
  <c r="L21" i="9"/>
  <c r="W21" i="9"/>
  <c r="AB21" i="9"/>
  <c r="E20" i="9"/>
  <c r="E21" i="9"/>
  <c r="T21" i="9"/>
  <c r="H21" i="9"/>
  <c r="H20" i="9"/>
  <c r="O21" i="9"/>
  <c r="N21" i="9"/>
  <c r="AE21" i="9"/>
  <c r="Z21" i="9"/>
  <c r="J20" i="9"/>
  <c r="J21" i="9"/>
  <c r="AA21" i="9"/>
  <c r="K21" i="9"/>
  <c r="K20" i="9"/>
  <c r="P21" i="9"/>
  <c r="G21" i="9"/>
  <c r="G20" i="9"/>
  <c r="AC21" i="9"/>
  <c r="I21" i="9"/>
  <c r="I20" i="9"/>
  <c r="M21" i="9"/>
  <c r="H120" i="2" l="1"/>
  <c r="G122" i="2"/>
  <c r="F14" i="8" s="1"/>
  <c r="E120" i="2"/>
  <c r="D9" i="6" s="1"/>
  <c r="H122" i="2"/>
  <c r="G14" i="8" s="1"/>
  <c r="G25" i="8" s="1"/>
  <c r="F122" i="2"/>
  <c r="E14" i="8" s="1"/>
  <c r="E24" i="8" s="1"/>
  <c r="K120" i="2"/>
  <c r="J9" i="6" s="1"/>
  <c r="J122" i="2"/>
  <c r="I14" i="8" s="1"/>
  <c r="I25" i="8" s="1"/>
  <c r="L120" i="2"/>
  <c r="K7" i="9" s="1"/>
  <c r="K13" i="9" s="1"/>
  <c r="N122" i="2"/>
  <c r="M14" i="8" s="1"/>
  <c r="J120" i="2"/>
  <c r="I9" i="6" s="1"/>
  <c r="N15" i="9"/>
  <c r="N20" i="9" s="1"/>
  <c r="P44" i="2"/>
  <c r="O115" i="2"/>
  <c r="O118" i="2" s="1"/>
  <c r="O122" i="2" s="1"/>
  <c r="N14" i="8" s="1"/>
  <c r="N25" i="8" s="1"/>
  <c r="K122" i="2"/>
  <c r="J14" i="8" s="1"/>
  <c r="J25" i="8" s="1"/>
  <c r="N16" i="8"/>
  <c r="N19" i="8" s="1"/>
  <c r="P43" i="2"/>
  <c r="F120" i="2"/>
  <c r="E9" i="6" s="1"/>
  <c r="G120" i="2"/>
  <c r="F9" i="6" s="1"/>
  <c r="M120" i="2"/>
  <c r="L7" i="9" s="1"/>
  <c r="L13" i="9" s="1"/>
  <c r="I122" i="2"/>
  <c r="H14" i="8" s="1"/>
  <c r="H25" i="8" s="1"/>
  <c r="M122" i="2"/>
  <c r="L14" i="8" s="1"/>
  <c r="L24" i="8" s="1"/>
  <c r="N120" i="2"/>
  <c r="M9" i="6" s="1"/>
  <c r="L122" i="2"/>
  <c r="K14" i="8" s="1"/>
  <c r="K25" i="8" s="1"/>
  <c r="I120" i="2"/>
  <c r="H9" i="6" s="1"/>
  <c r="D25" i="8"/>
  <c r="D24" i="8"/>
  <c r="C9" i="6"/>
  <c r="C7" i="9"/>
  <c r="C13" i="9" s="1"/>
  <c r="M24" i="8"/>
  <c r="M25" i="8"/>
  <c r="G7" i="9"/>
  <c r="G13" i="9" s="1"/>
  <c r="G9" i="6"/>
  <c r="C24" i="8"/>
  <c r="C25" i="8"/>
  <c r="F24" i="8"/>
  <c r="F25" i="8"/>
  <c r="D7" i="9"/>
  <c r="D13" i="9" s="1"/>
  <c r="E25" i="8" l="1"/>
  <c r="I24" i="8"/>
  <c r="G24" i="8"/>
  <c r="G27" i="8" s="1"/>
  <c r="G6" i="8" s="1"/>
  <c r="L25" i="8"/>
  <c r="J7" i="9"/>
  <c r="J13" i="9" s="1"/>
  <c r="J23" i="9" s="1"/>
  <c r="J25" i="9" s="1"/>
  <c r="M7" i="9"/>
  <c r="M13" i="9" s="1"/>
  <c r="M23" i="9" s="1"/>
  <c r="M25" i="9" s="1"/>
  <c r="Q44" i="2"/>
  <c r="O15" i="9"/>
  <c r="O20" i="9" s="1"/>
  <c r="P115" i="2"/>
  <c r="P118" i="2" s="1"/>
  <c r="I27" i="8"/>
  <c r="I6" i="8" s="1"/>
  <c r="K24" i="8"/>
  <c r="K27" i="8" s="1"/>
  <c r="K6" i="8" s="1"/>
  <c r="K9" i="6"/>
  <c r="I7" i="9"/>
  <c r="I13" i="9" s="1"/>
  <c r="I23" i="9" s="1"/>
  <c r="I25" i="9" s="1"/>
  <c r="H24" i="8"/>
  <c r="H27" i="8" s="1"/>
  <c r="H6" i="8" s="1"/>
  <c r="J24" i="8"/>
  <c r="J27" i="8" s="1"/>
  <c r="J6" i="8" s="1"/>
  <c r="L9" i="6"/>
  <c r="L6" i="4" s="1"/>
  <c r="O120" i="2"/>
  <c r="N24" i="8"/>
  <c r="N27" i="8" s="1"/>
  <c r="N6" i="8" s="1"/>
  <c r="Q43" i="2"/>
  <c r="O16" i="8"/>
  <c r="L27" i="8"/>
  <c r="L6" i="8" s="1"/>
  <c r="C27" i="8"/>
  <c r="C6" i="8" s="1"/>
  <c r="D27" i="8"/>
  <c r="D6" i="8" s="1"/>
  <c r="F7" i="9"/>
  <c r="F13" i="9" s="1"/>
  <c r="F23" i="9" s="1"/>
  <c r="F25" i="9" s="1"/>
  <c r="E7" i="9"/>
  <c r="E13" i="9" s="1"/>
  <c r="E23" i="9" s="1"/>
  <c r="E27" i="8"/>
  <c r="E6" i="8" s="1"/>
  <c r="H7" i="9"/>
  <c r="H13" i="9" s="1"/>
  <c r="H23" i="9" s="1"/>
  <c r="F27" i="8"/>
  <c r="F6" i="8" s="1"/>
  <c r="M27" i="8"/>
  <c r="M6" i="8" s="1"/>
  <c r="C23" i="9"/>
  <c r="C25" i="9" s="1"/>
  <c r="H6" i="4"/>
  <c r="H7" i="8"/>
  <c r="E6" i="4"/>
  <c r="E7" i="8"/>
  <c r="G23" i="9"/>
  <c r="G25" i="9" s="1"/>
  <c r="G7" i="8"/>
  <c r="G6" i="4"/>
  <c r="F7" i="8"/>
  <c r="F6" i="4"/>
  <c r="M7" i="8"/>
  <c r="M6" i="4"/>
  <c r="I7" i="8"/>
  <c r="I6" i="4"/>
  <c r="J6" i="4"/>
  <c r="J7" i="8"/>
  <c r="D6" i="4"/>
  <c r="D7" i="8"/>
  <c r="K23" i="9"/>
  <c r="K25" i="9" s="1"/>
  <c r="J10" i="6"/>
  <c r="E10" i="6"/>
  <c r="H10" i="6"/>
  <c r="I10" i="6"/>
  <c r="K10" i="6"/>
  <c r="C12" i="6"/>
  <c r="D10" i="6"/>
  <c r="C10" i="6"/>
  <c r="C7" i="8"/>
  <c r="F10" i="6"/>
  <c r="G10" i="6"/>
  <c r="C6" i="4"/>
  <c r="L23" i="9"/>
  <c r="L25" i="9" s="1"/>
  <c r="D23" i="9"/>
  <c r="D25" i="9" s="1"/>
  <c r="K7" i="8"/>
  <c r="L7" i="8" l="1"/>
  <c r="E25" i="9"/>
  <c r="E18" i="6" s="1"/>
  <c r="L10" i="6"/>
  <c r="K6" i="4"/>
  <c r="N7" i="9"/>
  <c r="N13" i="9" s="1"/>
  <c r="N23" i="9" s="1"/>
  <c r="N25" i="9" s="1"/>
  <c r="N18" i="6" s="1"/>
  <c r="N9" i="6"/>
  <c r="R44" i="2"/>
  <c r="P15" i="9"/>
  <c r="P20" i="9" s="1"/>
  <c r="Q115" i="2"/>
  <c r="Q118" i="2" s="1"/>
  <c r="Q120" i="2" s="1"/>
  <c r="P120" i="2"/>
  <c r="P122" i="2"/>
  <c r="O14" i="8" s="1"/>
  <c r="O25" i="8" s="1"/>
  <c r="M10" i="6"/>
  <c r="O19" i="8"/>
  <c r="R43" i="2"/>
  <c r="P16" i="8"/>
  <c r="H25" i="9"/>
  <c r="H18" i="6" s="1"/>
  <c r="M18" i="6"/>
  <c r="M10" i="4"/>
  <c r="D18" i="6"/>
  <c r="D10" i="4"/>
  <c r="K18" i="6"/>
  <c r="K10" i="4"/>
  <c r="L18" i="6"/>
  <c r="L10" i="4"/>
  <c r="E10" i="4"/>
  <c r="F10" i="4"/>
  <c r="F18" i="6"/>
  <c r="C10" i="4"/>
  <c r="C18" i="6"/>
  <c r="C19" i="6" s="1"/>
  <c r="C20" i="6" s="1"/>
  <c r="C23" i="6" s="1"/>
  <c r="I10" i="4"/>
  <c r="I18" i="6"/>
  <c r="J18" i="6"/>
  <c r="J10" i="4"/>
  <c r="G18" i="6"/>
  <c r="G10" i="4"/>
  <c r="B7" i="5"/>
  <c r="B8" i="5" s="1"/>
  <c r="D7" i="6"/>
  <c r="D12" i="6" s="1"/>
  <c r="H10" i="4" l="1"/>
  <c r="N10" i="4"/>
  <c r="O24" i="8"/>
  <c r="O27" i="8" s="1"/>
  <c r="O6" i="8" s="1"/>
  <c r="N6" i="4"/>
  <c r="N7" i="8"/>
  <c r="N10" i="6"/>
  <c r="P9" i="6"/>
  <c r="P7" i="9"/>
  <c r="P13" i="9" s="1"/>
  <c r="Q15" i="9"/>
  <c r="Q20" i="9" s="1"/>
  <c r="S44" i="2"/>
  <c r="R115" i="2"/>
  <c r="R118" i="2" s="1"/>
  <c r="Q122" i="2"/>
  <c r="P14" i="8" s="1"/>
  <c r="P25" i="8" s="1"/>
  <c r="O7" i="9"/>
  <c r="O13" i="9" s="1"/>
  <c r="O9" i="6"/>
  <c r="S43" i="2"/>
  <c r="Q16" i="8"/>
  <c r="P19" i="8"/>
  <c r="B10" i="5"/>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P24" i="8" l="1"/>
  <c r="R15" i="9"/>
  <c r="R20" i="9" s="1"/>
  <c r="T44" i="2"/>
  <c r="S115" i="2"/>
  <c r="S118" i="2" s="1"/>
  <c r="S120" i="2" s="1"/>
  <c r="P10" i="6"/>
  <c r="P7" i="8"/>
  <c r="P6" i="4"/>
  <c r="O7" i="8"/>
  <c r="O6" i="4"/>
  <c r="R122" i="2"/>
  <c r="Q14" i="8" s="1"/>
  <c r="Q25" i="8" s="1"/>
  <c r="O23" i="9"/>
  <c r="O25" i="9"/>
  <c r="O10" i="6"/>
  <c r="R120" i="2"/>
  <c r="P23" i="9"/>
  <c r="P25" i="9" s="1"/>
  <c r="R16" i="8"/>
  <c r="T43" i="2"/>
  <c r="P27" i="8"/>
  <c r="P6" i="8" s="1"/>
  <c r="Q19" i="8"/>
  <c r="D7" i="5"/>
  <c r="F7" i="6"/>
  <c r="F12" i="6" s="1"/>
  <c r="P10" i="4" l="1"/>
  <c r="P18" i="6"/>
  <c r="O18" i="6"/>
  <c r="O19" i="6" s="1"/>
  <c r="O20" i="6" s="1"/>
  <c r="P19" i="6" s="1"/>
  <c r="P20" i="6" s="1"/>
  <c r="O10" i="4"/>
  <c r="Q24" i="8"/>
  <c r="Q27" i="8" s="1"/>
  <c r="Q6" i="8" s="1"/>
  <c r="Q7" i="9"/>
  <c r="Q13" i="9" s="1"/>
  <c r="Q9" i="6"/>
  <c r="S122" i="2"/>
  <c r="R14" i="8" s="1"/>
  <c r="R25" i="8" s="1"/>
  <c r="U44" i="2"/>
  <c r="S15" i="9"/>
  <c r="S20" i="9" s="1"/>
  <c r="T115" i="2"/>
  <c r="T118" i="2" s="1"/>
  <c r="T122" i="2"/>
  <c r="S14" i="8" s="1"/>
  <c r="S25" i="8" s="1"/>
  <c r="R9" i="6"/>
  <c r="R7" i="9"/>
  <c r="R13" i="9" s="1"/>
  <c r="R19" i="8"/>
  <c r="U43" i="2"/>
  <c r="S16" i="8"/>
  <c r="E7" i="5"/>
  <c r="G7" i="6"/>
  <c r="G12" i="6" s="1"/>
  <c r="R24" i="8" l="1"/>
  <c r="R27" i="8" s="1"/>
  <c r="R6" i="8" s="1"/>
  <c r="Q6" i="4"/>
  <c r="Q7" i="8"/>
  <c r="R10" i="6"/>
  <c r="Q10" i="6"/>
  <c r="Q23" i="9"/>
  <c r="Q25" i="9" s="1"/>
  <c r="T120" i="2"/>
  <c r="U122" i="2"/>
  <c r="T14" i="8" s="1"/>
  <c r="T25" i="8" s="1"/>
  <c r="R23" i="9"/>
  <c r="R25" i="9" s="1"/>
  <c r="T15" i="9"/>
  <c r="T20" i="9" s="1"/>
  <c r="V44" i="2"/>
  <c r="U115" i="2"/>
  <c r="U118" i="2" s="1"/>
  <c r="U120" i="2" s="1"/>
  <c r="R6" i="4"/>
  <c r="R7" i="8"/>
  <c r="S19" i="8"/>
  <c r="S24" i="8"/>
  <c r="V43" i="2"/>
  <c r="T16" i="8"/>
  <c r="H7" i="6"/>
  <c r="H12" i="6" s="1"/>
  <c r="F7" i="5"/>
  <c r="S27" i="8" l="1"/>
  <c r="S6" i="8" s="1"/>
  <c r="Q18" i="6"/>
  <c r="Q19" i="6" s="1"/>
  <c r="Q20" i="6" s="1"/>
  <c r="Q10" i="4"/>
  <c r="R18" i="6"/>
  <c r="R10" i="4"/>
  <c r="U15" i="9"/>
  <c r="U20" i="9" s="1"/>
  <c r="W44" i="2"/>
  <c r="V115" i="2"/>
  <c r="V118" i="2" s="1"/>
  <c r="T7" i="9"/>
  <c r="T13" i="9" s="1"/>
  <c r="T23" i="9" s="1"/>
  <c r="T25" i="9" s="1"/>
  <c r="T9" i="6"/>
  <c r="S7" i="9"/>
  <c r="S13" i="9" s="1"/>
  <c r="S23" i="9" s="1"/>
  <c r="S25" i="9" s="1"/>
  <c r="S9" i="6"/>
  <c r="W43" i="2"/>
  <c r="U16" i="8"/>
  <c r="T19" i="8"/>
  <c r="T24" i="8"/>
  <c r="G7" i="5"/>
  <c r="I7" i="6"/>
  <c r="I12" i="6" s="1"/>
  <c r="V122" i="2" l="1"/>
  <c r="U14" i="8" s="1"/>
  <c r="U25" i="8" s="1"/>
  <c r="V120" i="2"/>
  <c r="V15" i="9"/>
  <c r="V20" i="9" s="1"/>
  <c r="X44" i="2"/>
  <c r="W115" i="2"/>
  <c r="W118" i="2" s="1"/>
  <c r="S6" i="4"/>
  <c r="S7" i="8"/>
  <c r="S10" i="6"/>
  <c r="T10" i="6"/>
  <c r="S18" i="6"/>
  <c r="S10" i="4"/>
  <c r="T6" i="4"/>
  <c r="T7" i="8"/>
  <c r="T10" i="4"/>
  <c r="T18" i="6"/>
  <c r="R19" i="6"/>
  <c r="R20" i="6" s="1"/>
  <c r="V16" i="8"/>
  <c r="X43" i="2"/>
  <c r="T27" i="8"/>
  <c r="T6" i="8" s="1"/>
  <c r="U19" i="8"/>
  <c r="J7" i="6"/>
  <c r="J12" i="6" s="1"/>
  <c r="H7" i="5"/>
  <c r="Y44" i="2" l="1"/>
  <c r="W15" i="9"/>
  <c r="W20" i="9" s="1"/>
  <c r="X115" i="2"/>
  <c r="X118" i="2" s="1"/>
  <c r="S19" i="6"/>
  <c r="S20" i="6" s="1"/>
  <c r="T19" i="6" s="1"/>
  <c r="T20" i="6" s="1"/>
  <c r="W120" i="2"/>
  <c r="W122" i="2"/>
  <c r="V14" i="8" s="1"/>
  <c r="V25" i="8" s="1"/>
  <c r="U7" i="9"/>
  <c r="U13" i="9" s="1"/>
  <c r="U9" i="6"/>
  <c r="U24" i="8"/>
  <c r="U27" i="8" s="1"/>
  <c r="U6" i="8" s="1"/>
  <c r="V19" i="8"/>
  <c r="Y43" i="2"/>
  <c r="W16" i="8"/>
  <c r="I7" i="5"/>
  <c r="K7" i="6"/>
  <c r="K12" i="6" s="1"/>
  <c r="X15" i="9" l="1"/>
  <c r="X20" i="9" s="1"/>
  <c r="Z44" i="2"/>
  <c r="Y115" i="2"/>
  <c r="Y118" i="2" s="1"/>
  <c r="V9" i="6"/>
  <c r="V10" i="6" s="1"/>
  <c r="V7" i="9"/>
  <c r="V13" i="9" s="1"/>
  <c r="X122" i="2"/>
  <c r="W14" i="8" s="1"/>
  <c r="W25" i="8" s="1"/>
  <c r="X120" i="2"/>
  <c r="U7" i="8"/>
  <c r="U6" i="4"/>
  <c r="U10" i="6"/>
  <c r="U23" i="9"/>
  <c r="U25" i="9"/>
  <c r="V24" i="8"/>
  <c r="V27" i="8" s="1"/>
  <c r="V6" i="8" s="1"/>
  <c r="X16" i="8"/>
  <c r="Z43" i="2"/>
  <c r="W19" i="8"/>
  <c r="J7" i="5"/>
  <c r="L7" i="6"/>
  <c r="L12" i="6" s="1"/>
  <c r="W7" i="9" l="1"/>
  <c r="W13" i="9" s="1"/>
  <c r="W23" i="9" s="1"/>
  <c r="W25" i="9" s="1"/>
  <c r="W9" i="6"/>
  <c r="U18" i="6"/>
  <c r="U19" i="6" s="1"/>
  <c r="U20" i="6" s="1"/>
  <c r="U10" i="4"/>
  <c r="Y120" i="2"/>
  <c r="Y122" i="2"/>
  <c r="X14" i="8" s="1"/>
  <c r="X25" i="8" s="1"/>
  <c r="V23" i="9"/>
  <c r="V25" i="9" s="1"/>
  <c r="V7" i="8"/>
  <c r="V6" i="4"/>
  <c r="W24" i="8"/>
  <c r="W27" i="8" s="1"/>
  <c r="W6" i="8" s="1"/>
  <c r="Y15" i="9"/>
  <c r="Y20" i="9" s="1"/>
  <c r="AA44" i="2"/>
  <c r="Z115" i="2"/>
  <c r="Z118" i="2" s="1"/>
  <c r="X19" i="8"/>
  <c r="AA43" i="2"/>
  <c r="Y16" i="8"/>
  <c r="K7" i="5"/>
  <c r="M7" i="6"/>
  <c r="M12" i="6" s="1"/>
  <c r="V18" i="6" l="1"/>
  <c r="V19" i="6" s="1"/>
  <c r="V20" i="6" s="1"/>
  <c r="V10" i="4"/>
  <c r="X7" i="9"/>
  <c r="X13" i="9" s="1"/>
  <c r="X23" i="9" s="1"/>
  <c r="X25" i="9" s="1"/>
  <c r="X9" i="6"/>
  <c r="W6" i="4"/>
  <c r="W7" i="8"/>
  <c r="W10" i="6"/>
  <c r="Z122" i="2"/>
  <c r="Y14" i="8" s="1"/>
  <c r="Y25" i="8" s="1"/>
  <c r="Z120" i="2"/>
  <c r="Z15" i="9"/>
  <c r="Z20" i="9" s="1"/>
  <c r="AB44" i="2"/>
  <c r="AA115" i="2"/>
  <c r="AA118" i="2" s="1"/>
  <c r="X24" i="8"/>
  <c r="X27" i="8" s="1"/>
  <c r="X6" i="8" s="1"/>
  <c r="W10" i="4"/>
  <c r="W18" i="6"/>
  <c r="Y19" i="8"/>
  <c r="AB43" i="2"/>
  <c r="Z16" i="8"/>
  <c r="N7" i="6"/>
  <c r="N12" i="6" s="1"/>
  <c r="L7" i="5"/>
  <c r="W19" i="6" l="1"/>
  <c r="W20" i="6" s="1"/>
  <c r="Y24" i="8"/>
  <c r="Y27" i="8" s="1"/>
  <c r="Y6" i="8" s="1"/>
  <c r="X10" i="4"/>
  <c r="X18" i="6"/>
  <c r="X19" i="6" s="1"/>
  <c r="X20" i="6" s="1"/>
  <c r="AC44" i="2"/>
  <c r="AA15" i="9"/>
  <c r="AA20" i="9" s="1"/>
  <c r="AB115" i="2"/>
  <c r="AB118" i="2" s="1"/>
  <c r="AA120" i="2"/>
  <c r="AA122" i="2"/>
  <c r="Z14" i="8" s="1"/>
  <c r="Z25" i="8" s="1"/>
  <c r="X6" i="4"/>
  <c r="X7" i="8"/>
  <c r="X10" i="6"/>
  <c r="Y9" i="6"/>
  <c r="Y7" i="9"/>
  <c r="Y13" i="9" s="1"/>
  <c r="Y23" i="9" s="1"/>
  <c r="Y25" i="9" s="1"/>
  <c r="Z19" i="8"/>
  <c r="AC43" i="2"/>
  <c r="AA16" i="8"/>
  <c r="M7" i="5"/>
  <c r="O7" i="6"/>
  <c r="O12" i="6" s="1"/>
  <c r="AB120" i="2" l="1"/>
  <c r="AB122" i="2"/>
  <c r="AA14" i="8" s="1"/>
  <c r="AA25" i="8" s="1"/>
  <c r="AD44" i="2"/>
  <c r="AB15" i="9"/>
  <c r="AB20" i="9" s="1"/>
  <c r="AC115" i="2"/>
  <c r="AC118" i="2" s="1"/>
  <c r="Y10" i="4"/>
  <c r="Y18" i="6"/>
  <c r="Y19" i="6" s="1"/>
  <c r="Y20" i="6" s="1"/>
  <c r="Z24" i="8"/>
  <c r="Z27" i="8" s="1"/>
  <c r="Z6" i="8" s="1"/>
  <c r="Z9" i="6"/>
  <c r="Z7" i="9"/>
  <c r="Z13" i="9" s="1"/>
  <c r="Z23" i="9" s="1"/>
  <c r="Z25" i="9" s="1"/>
  <c r="Y7" i="8"/>
  <c r="Y6" i="4"/>
  <c r="Y10" i="6"/>
  <c r="AB16" i="8"/>
  <c r="AD43" i="2"/>
  <c r="AA19" i="8"/>
  <c r="P7" i="6"/>
  <c r="P12" i="6" s="1"/>
  <c r="N7" i="5"/>
  <c r="AA24" i="8" l="1"/>
  <c r="AA27" i="8" s="1"/>
  <c r="AA6" i="8" s="1"/>
  <c r="AC120" i="2"/>
  <c r="AC122" i="2"/>
  <c r="AB14" i="8" s="1"/>
  <c r="AB25" i="8" s="1"/>
  <c r="Z18" i="6"/>
  <c r="Z19" i="6" s="1"/>
  <c r="Z20" i="6" s="1"/>
  <c r="Z10" i="4"/>
  <c r="AE44" i="2"/>
  <c r="AC15" i="9"/>
  <c r="AC20" i="9" s="1"/>
  <c r="AD115" i="2"/>
  <c r="AD118" i="2" s="1"/>
  <c r="Z7" i="8"/>
  <c r="Z6" i="4"/>
  <c r="Z10" i="6"/>
  <c r="AA7" i="9"/>
  <c r="AA13" i="9" s="1"/>
  <c r="AA9" i="6"/>
  <c r="AB19" i="8"/>
  <c r="AB24" i="8"/>
  <c r="AE43" i="2"/>
  <c r="AC16" i="8"/>
  <c r="O7" i="5"/>
  <c r="Q7" i="6"/>
  <c r="Q12" i="6" s="1"/>
  <c r="AB27" i="8" l="1"/>
  <c r="AB6" i="8" s="1"/>
  <c r="AA6" i="4"/>
  <c r="AA7" i="8"/>
  <c r="AA10" i="6"/>
  <c r="AA23" i="9"/>
  <c r="AA25" i="9"/>
  <c r="AD120" i="2"/>
  <c r="AD122" i="2"/>
  <c r="AC14" i="8" s="1"/>
  <c r="AC25" i="8" s="1"/>
  <c r="AD15" i="9"/>
  <c r="AD20" i="9" s="1"/>
  <c r="AF44" i="2"/>
  <c r="AE115" i="2"/>
  <c r="AE118" i="2" s="1"/>
  <c r="AB9" i="6"/>
  <c r="AB7" i="9"/>
  <c r="AB13" i="9" s="1"/>
  <c r="AB23" i="9" s="1"/>
  <c r="AB25" i="9" s="1"/>
  <c r="AF43" i="2"/>
  <c r="AD16" i="8"/>
  <c r="AC19" i="8"/>
  <c r="P7" i="5"/>
  <c r="R7" i="6"/>
  <c r="R12" i="6" s="1"/>
  <c r="AB10" i="4" l="1"/>
  <c r="AB18" i="6"/>
  <c r="AA18" i="6"/>
  <c r="AA19" i="6" s="1"/>
  <c r="AA20" i="6" s="1"/>
  <c r="AB19" i="6" s="1"/>
  <c r="AB20" i="6" s="1"/>
  <c r="AA10" i="4"/>
  <c r="AE120" i="2"/>
  <c r="AE122" i="2"/>
  <c r="AD14" i="8" s="1"/>
  <c r="AD25" i="8" s="1"/>
  <c r="AG44" i="2"/>
  <c r="AE15" i="9"/>
  <c r="AE20" i="9" s="1"/>
  <c r="AF115" i="2"/>
  <c r="AF118" i="2" s="1"/>
  <c r="AC7" i="9"/>
  <c r="AC13" i="9" s="1"/>
  <c r="AC9" i="6"/>
  <c r="AB6" i="4"/>
  <c r="AB7" i="8"/>
  <c r="AB10" i="6"/>
  <c r="AC24" i="8"/>
  <c r="AC27" i="8"/>
  <c r="AC6" i="8" s="1"/>
  <c r="AE16" i="8"/>
  <c r="AG43" i="2"/>
  <c r="AF16" i="8" s="1"/>
  <c r="AD19" i="8"/>
  <c r="Q7" i="5"/>
  <c r="S7" i="6"/>
  <c r="S12" i="6" s="1"/>
  <c r="AD7" i="9" l="1"/>
  <c r="AD13" i="9" s="1"/>
  <c r="AD23" i="9" s="1"/>
  <c r="AD25" i="9" s="1"/>
  <c r="AD9" i="6"/>
  <c r="AD24" i="8"/>
  <c r="AC23" i="9"/>
  <c r="AC25" i="9"/>
  <c r="AF15" i="9"/>
  <c r="AF20" i="9" s="1"/>
  <c r="AG115" i="2"/>
  <c r="AG118" i="2" s="1"/>
  <c r="AD27" i="8"/>
  <c r="AD6" i="8" s="1"/>
  <c r="AC7" i="8"/>
  <c r="AC6" i="4"/>
  <c r="AC10" i="6"/>
  <c r="AF120" i="2"/>
  <c r="AF122" i="2"/>
  <c r="AE14" i="8" s="1"/>
  <c r="AE25" i="8" s="1"/>
  <c r="AE19" i="8"/>
  <c r="AE24" i="8"/>
  <c r="AE27" i="8" s="1"/>
  <c r="AE6" i="8" s="1"/>
  <c r="AF19" i="8"/>
  <c r="T7" i="6"/>
  <c r="T12" i="6" s="1"/>
  <c r="R7" i="5"/>
  <c r="AC10" i="4" l="1"/>
  <c r="AC18" i="6"/>
  <c r="AC19" i="6" s="1"/>
  <c r="AC20" i="6" s="1"/>
  <c r="AD18" i="6"/>
  <c r="AD10" i="4"/>
  <c r="AG120" i="2"/>
  <c r="AG122" i="2"/>
  <c r="AF14" i="8" s="1"/>
  <c r="AE7" i="9"/>
  <c r="AE13" i="9" s="1"/>
  <c r="AE23" i="9" s="1"/>
  <c r="AE25" i="9" s="1"/>
  <c r="AE9" i="6"/>
  <c r="AD7" i="8"/>
  <c r="AD6" i="4"/>
  <c r="AD10" i="6"/>
  <c r="U7" i="6"/>
  <c r="U12" i="6" s="1"/>
  <c r="S7" i="5"/>
  <c r="AD19" i="6" l="1"/>
  <c r="AD20" i="6" s="1"/>
  <c r="AE10" i="4"/>
  <c r="AE18" i="6"/>
  <c r="AF25" i="8"/>
  <c r="AF24" i="8"/>
  <c r="AF7" i="9"/>
  <c r="AF13" i="9" s="1"/>
  <c r="AF9" i="6"/>
  <c r="AE7" i="8"/>
  <c r="AE6" i="4"/>
  <c r="AE10" i="6"/>
  <c r="T7" i="5"/>
  <c r="V7" i="6"/>
  <c r="V12" i="6" s="1"/>
  <c r="AE19" i="6" l="1"/>
  <c r="AE20" i="6" s="1"/>
  <c r="AF27" i="8"/>
  <c r="AF6" i="8" s="1"/>
  <c r="AF7" i="8"/>
  <c r="AF6" i="4"/>
  <c r="AF10" i="6"/>
  <c r="AF23" i="9"/>
  <c r="AF25" i="9" s="1"/>
  <c r="U7" i="5"/>
  <c r="W7" i="6"/>
  <c r="W12" i="6" s="1"/>
  <c r="AF10" i="4" l="1"/>
  <c r="AF18" i="6"/>
  <c r="AF19" i="6" s="1"/>
  <c r="AF20" i="6" s="1"/>
  <c r="X7" i="6"/>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<sst xmlns="http://schemas.openxmlformats.org/spreadsheetml/2006/main" count="277" uniqueCount="206">
  <si>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</si>
  <si>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</si>
  <si>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</si>
  <si>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</si>
  <si>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</si>
  <si>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</si>
  <si>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</si>
  <si>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</si>
  <si>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</si>
  <si>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</si>
  <si>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</si>
  <si>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</si>
  <si>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</si>
  <si>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</si>
  <si>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</si>
  <si>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</si>
  <si>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</si>
  <si>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</si>
  <si>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</si>
  <si>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</si>
  <si>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</si>
  <si>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</si>
  <si>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</si>
  <si>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</si>
  <si>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</si>
  <si>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</si>
  <si>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</si>
  <si>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</si>
  <si>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</si>
  <si>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</si>
  <si>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</si>
  <si>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</si>
  <si>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</si>
  <si>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</si>
  <si>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</si>
  <si>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</si>
  <si>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</si>
  <si>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</si>
  <si>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</si>
  <si>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</si>
  <si>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</si>
  <si>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</si>
  <si>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</si>
  <si>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</si>
  <si>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</si>
  <si>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</si>
  <si>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</si>
  <si>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</si>
  <si>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</si>
  <si>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</si>
  <si>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</si>
  <si>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</si>
  <si>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</si>
  <si>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</si>
  <si>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</si>
  <si>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</si>
  <si>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</si>
  <si>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</si>
  <si>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</si>
  <si>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</si>
  <si>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</si>
  <si>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</si>
  <si>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</si>
  <si>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</si>
  <si>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</si>
  <si>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</si>
  <si>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</si>
  <si>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</si>
  <si>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</si>
  <si>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</si>
  <si>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</si>
  <si>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</si>
  <si>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</si>
  <si>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</si>
  <si>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</si>
  <si>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</si>
  <si>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</si>
  <si>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</si>
  <si>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</si>
  <si>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</si>
  <si>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</si>
  <si>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</si>
  <si>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</si>
  <si>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</si>
  <si>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</si>
  <si>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</si>
  <si>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</si>
  <si>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</si>
  <si>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</si>
  <si>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</si>
  <si>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</si>
  <si>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</si>
  <si>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</si>
  <si>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</si>
  <si>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</si>
  <si>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</si>
  <si>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</si>
  <si>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</si>
  <si>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</si>
  <si>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</si>
  <si>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</si>
  <si>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</si>
  <si>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</si>
  <si>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</si>
  <si>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</si>
  <si>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</si>
  <si>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</si>
  <si>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</si>
  <si>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</si>
  <si>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</si>
  <si>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</si>
  <si>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</si>
  <si>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</si>
  <si>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</si>
  <si>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</si>
  <si>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</si>
  <si>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</si>
  <si>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</si>
  <si>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</si>
  <si>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</si>
  <si>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</si>
  <si>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</si>
  <si>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</si>
  <si>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</si>
  <si>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</si>
  <si>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</si>
  <si>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</si>
  <si>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</si>
  <si>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</si>
  <si>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</si>
  <si>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</si>
  <si>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</si>
  <si>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</si>
  <si>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</si>
  <si>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</si>
  <si>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</si>
  <si>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</si>
  <si>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</si>
  <si>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</si>
  <si>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</si>
  <si>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</si>
  <si>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</si>
  <si>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</si>
  <si>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</si>
  <si>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</si>
  <si>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</si>
  <si>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</si>
  <si>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</si>
  <si>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</si>
  <si>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</si>
  <si>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</si>
  <si>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</si>
  <si>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</si>
  <si>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</si>
  <si>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</si>
  <si>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</si>
  <si>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</si>
  <si>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</si>
  <si>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</si>
  <si>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</si>
  <si>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</si>
  <si>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</si>
  <si>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</si>
  <si>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</si>
  <si>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</si>
  <si>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</si>
  <si>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</si>
  <si>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</si>
  <si>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</si>
  <si>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</si>
  <si>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</si>
  <si>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</si>
  <si>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</si>
  <si>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</si>
  <si>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</si>
  <si>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</si>
  <si>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</si>
  <si>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</si>
  <si>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</si>
  <si>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</si>
  <si>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</si>
  <si>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</si>
  <si>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</si>
  <si>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</si>
  <si>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</si>
  <si>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</si>
  <si>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</si>
  <si>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</si>
  <si>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</si>
  <si>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</si>
  <si>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</si>
  <si>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</si>
  <si>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</si>
  <si>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</si>
  <si>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</si>
  <si>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</si>
  <si>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Tauranga Stand-alone Council</t>
  </si>
  <si>
    <t>RFI Table F10; Lines F10.62 + F10.70 - F10.61</t>
  </si>
  <si>
    <t>RFI Table E1, E2 and E2b; Lines E1.22 + E2.21 + E2b.21 - E2b.18 - E2.18</t>
  </si>
  <si>
    <t>RFI Table A1; Line A1.43</t>
  </si>
  <si>
    <t>RFI Table F10; Lines F10.62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</si>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</sst>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166" fontId="10" fillId="0" borderId="0" xfId="0" applyNumberFormat="1" applyFont="1" applyFill="1" applyAlignment="1">
      <alignment vertical="top"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1885960600</v>
      </c>
      <c r="C6" s="12">
        <f ca="1">B6+Depreciation!C18+'Cash Flow'!C13</f>
        <v>1975740933.7278848</v>
      </c>
      <c r="D6" s="1">
        <f ca="1">C6+Depreciation!D18</f>
        <v>2115919025.724138</v>
      </c>
      <c r="E6" s="1">
        <f ca="1">D6+Depreciation!E18</f>
        <v>2263185705.9918609</v>
      </c>
      <c r="F6" s="1">
        <f ca="1">E6+Depreciation!F18</f>
        <v>2417851101.8142228</v>
      </c>
      <c r="G6" s="1">
        <f ca="1">F6+Depreciation!G18</f>
        <v>2579868015.4266391</v>
      </c>
      <c r="H6" s="1">
        <f ca="1">G6+Depreciation!H18</f>
        <v>2749540813.2250051</v>
      </c>
      <c r="I6" s="1">
        <f ca="1">H6+Depreciation!I18</f>
        <v>2927185590.0169196</v>
      </c>
      <c r="J6" s="1">
        <f ca="1">I6+Depreciation!J18</f>
        <v>3113130601.5501933</v>
      </c>
      <c r="K6" s="1">
        <f ca="1">J6+Depreciation!K18</f>
        <v>3307716712.5286107</v>
      </c>
      <c r="L6" s="1">
        <f ca="1">K6+Depreciation!L18</f>
        <v>3511551582.4170642</v>
      </c>
      <c r="M6" s="1">
        <f ca="1">L6+Depreciation!M18</f>
        <v>3725023927.2438002</v>
      </c>
      <c r="N6" s="1">
        <f ca="1">M6+Depreciation!N18</f>
        <v>3948537748.9447813</v>
      </c>
      <c r="O6" s="1">
        <f ca="1">N6+Depreciation!O18</f>
        <v>4182512911.8968563</v>
      </c>
      <c r="P6" s="1">
        <f ca="1">O6+Depreciation!P18</f>
        <v>4427385740.5821171</v>
      </c>
      <c r="Q6" s="1">
        <f ca="1">P6+Depreciation!Q18</f>
        <v>4683675807.8707027</v>
      </c>
      <c r="R6" s="1">
        <f ca="1">Q6+Depreciation!R18</f>
        <v>4951859930.6426506</v>
      </c>
      <c r="S6" s="1">
        <f ca="1">R6+Depreciation!S18</f>
        <v>5232433653.1814814</v>
      </c>
      <c r="T6" s="1">
        <f ca="1">S6+Depreciation!T18</f>
        <v>5525911954.4290533</v>
      </c>
      <c r="U6" s="1">
        <f ca="1">T6+Depreciation!U18</f>
        <v>5832829981.2332973</v>
      </c>
      <c r="V6" s="1">
        <f ca="1">U6+Depreciation!V18</f>
        <v>6153900643.352931</v>
      </c>
      <c r="W6" s="1">
        <f ca="1">V6+Depreciation!W18</f>
        <v>6489715425.3886919</v>
      </c>
      <c r="X6" s="1">
        <f ca="1">W6+Depreciation!X18</f>
        <v>6840889174.6572008</v>
      </c>
      <c r="Y6" s="1">
        <f ca="1">X6+Depreciation!Y18</f>
        <v>7208060990.7245502</v>
      </c>
      <c r="Z6" s="1">
        <f ca="1">Y6+Depreciation!Z18</f>
        <v>7591895147.9466143</v>
      </c>
      <c r="AA6" s="1">
        <f ca="1">Z6+Depreciation!AA18</f>
        <v>7993082052.2176418</v>
      </c>
      <c r="AB6" s="1">
        <f ca="1">AA6+Depreciation!AB18</f>
        <v>8412339233.171771</v>
      </c>
      <c r="AC6" s="1">
        <f ca="1">AB6+Depreciation!AC18</f>
        <v>8850412373.1267471</v>
      </c>
      <c r="AD6" s="1">
        <f ca="1">AC6+Depreciation!AD18</f>
        <v>9308076374.1053276</v>
      </c>
      <c r="AE6" s="1">
        <f ca="1">AD6+Depreciation!AE18</f>
        <v>9786136464.3177071</v>
      </c>
      <c r="AF6" s="1"/>
      <c r="AG6" s="1"/>
      <c r="AH6" s="1"/>
      <c r="AI6" s="1"/>
      <c r="AJ6" s="1"/>
      <c r="AK6" s="1"/>
      <c r="AL6" s="1"/>
      <c r="AM6" s="1"/>
      <c r="AN6" s="1"/>
      <c r="AO6" s="1"/>
      <c r="AP6" s="1"/>
    </row>
    <row r="7" spans="1:42" x14ac:dyDescent="0.35">
      <c r="A7" t="s">
        <v>12</v>
      </c>
      <c r="B7" s="1">
        <f>Depreciation!C12</f>
        <v>974535626.10500062</v>
      </c>
      <c r="C7" s="1">
        <f>Depreciation!D12</f>
        <v>1009622902.2263588</v>
      </c>
      <c r="D7" s="1">
        <f>Depreciation!E12</f>
        <v>1048435860.5111897</v>
      </c>
      <c r="E7" s="1">
        <f>Depreciation!F12</f>
        <v>1091177015.2472074</v>
      </c>
      <c r="F7" s="1">
        <f>Depreciation!G12</f>
        <v>1138049356.6673915</v>
      </c>
      <c r="G7" s="1">
        <f>Depreciation!H12</f>
        <v>1189264594.4533198</v>
      </c>
      <c r="H7" s="1">
        <f>Depreciation!I12</f>
        <v>1245043500.7405112</v>
      </c>
      <c r="I7" s="1">
        <f>Depreciation!J12</f>
        <v>1305616265.9408824</v>
      </c>
      <c r="J7" s="1">
        <f>Depreciation!K12</f>
        <v>1371222867.8454382</v>
      </c>
      <c r="K7" s="1">
        <f>Depreciation!L12</f>
        <v>1442119401.0903838</v>
      </c>
      <c r="L7" s="1">
        <f>Depreciation!M12</f>
        <v>1518573071.5831823</v>
      </c>
      <c r="M7" s="1">
        <f>Depreciation!N12</f>
        <v>1600862641.5728226</v>
      </c>
      <c r="N7" s="1">
        <f>Depreciation!O12</f>
        <v>1689278891.7096963</v>
      </c>
      <c r="O7" s="1">
        <f>Depreciation!P12</f>
        <v>1784125100.7230749</v>
      </c>
      <c r="P7" s="1">
        <f>Depreciation!Q12</f>
        <v>1885719094.1964469</v>
      </c>
      <c r="Q7" s="1">
        <f>Depreciation!R12</f>
        <v>1994392356.1212971</v>
      </c>
      <c r="R7" s="1">
        <f>Depreciation!S12</f>
        <v>2110490574.5269389</v>
      </c>
      <c r="S7" s="1">
        <f>Depreciation!T12</f>
        <v>2234374207.9493647</v>
      </c>
      <c r="T7" s="1">
        <f>Depreciation!U12</f>
        <v>2366419073.5111279</v>
      </c>
      <c r="U7" s="1">
        <f>Depreciation!V12</f>
        <v>2507020633.2285213</v>
      </c>
      <c r="V7" s="1">
        <f>Depreciation!W12</f>
        <v>2656591301.5851698</v>
      </c>
      <c r="W7" s="1">
        <f>Depreciation!X12</f>
        <v>2815561125.5368352</v>
      </c>
      <c r="X7" s="1">
        <f>Depreciation!Y12</f>
        <v>2984378490.6772017</v>
      </c>
      <c r="Y7" s="1">
        <f>Depreciation!Z12</f>
        <v>3163510854.5426197</v>
      </c>
      <c r="Z7" s="1">
        <f>Depreciation!AA12</f>
        <v>3353445508.0695882</v>
      </c>
      <c r="AA7" s="1">
        <f>Depreciation!AB12</f>
        <v>3554690366.2558484</v>
      </c>
      <c r="AB7" s="1">
        <f>Depreciation!AC12</f>
        <v>3767774789.1143837</v>
      </c>
      <c r="AC7" s="1">
        <f>Depreciation!AD12</f>
        <v>3993250434.0494366</v>
      </c>
      <c r="AD7" s="1">
        <f>Depreciation!AE12</f>
        <v>4231692140.8248973</v>
      </c>
      <c r="AE7" s="1">
        <f>Depreciation!AF12</f>
        <v>4483698850.3381386</v>
      </c>
      <c r="AF7" s="1"/>
      <c r="AG7" s="1"/>
      <c r="AH7" s="1"/>
      <c r="AI7" s="1"/>
      <c r="AJ7" s="1"/>
      <c r="AK7" s="1"/>
      <c r="AL7" s="1"/>
      <c r="AM7" s="1"/>
      <c r="AN7" s="1"/>
      <c r="AO7" s="1"/>
      <c r="AP7" s="1"/>
    </row>
    <row r="8" spans="1:42" x14ac:dyDescent="0.35">
      <c r="A8" t="s">
        <v>191</v>
      </c>
      <c r="B8" s="1">
        <f t="shared" ref="B8:AE8" si="1">B6-B7</f>
        <v>911424973.89499938</v>
      </c>
      <c r="C8" s="1">
        <f t="shared" ca="1" si="1"/>
        <v>966118031.501526</v>
      </c>
      <c r="D8" s="1">
        <f ca="1">D6-D7</f>
        <v>1067483165.2129483</v>
      </c>
      <c r="E8" s="1">
        <f t="shared" ca="1" si="1"/>
        <v>1172008690.7446535</v>
      </c>
      <c r="F8" s="1">
        <f t="shared" ca="1" si="1"/>
        <v>1279801745.1468313</v>
      </c>
      <c r="G8" s="1">
        <f t="shared" ca="1" si="1"/>
        <v>1390603420.9733193</v>
      </c>
      <c r="H8" s="1">
        <f t="shared" ca="1" si="1"/>
        <v>1504497312.484494</v>
      </c>
      <c r="I8" s="1">
        <f t="shared" ca="1" si="1"/>
        <v>1621569324.0760372</v>
      </c>
      <c r="J8" s="1">
        <f t="shared" ca="1" si="1"/>
        <v>1741907733.7047551</v>
      </c>
      <c r="K8" s="1">
        <f t="shared" ca="1" si="1"/>
        <v>1865597311.4382269</v>
      </c>
      <c r="L8" s="1">
        <f t="shared" ca="1" si="1"/>
        <v>1992978510.8338819</v>
      </c>
      <c r="M8" s="1">
        <f t="shared" ca="1" si="1"/>
        <v>2124161285.6709776</v>
      </c>
      <c r="N8" s="1">
        <f t="shared" ca="1" si="1"/>
        <v>2259258857.235085</v>
      </c>
      <c r="O8" s="1">
        <f t="shared" ca="1" si="1"/>
        <v>2398387811.1737814</v>
      </c>
      <c r="P8" s="1">
        <f t="shared" ca="1" si="1"/>
        <v>2541666646.3856702</v>
      </c>
      <c r="Q8" s="1">
        <f t="shared" ca="1" si="1"/>
        <v>2689283451.7494059</v>
      </c>
      <c r="R8" s="1">
        <f t="shared" ca="1" si="1"/>
        <v>2841369356.1157117</v>
      </c>
      <c r="S8" s="1">
        <f t="shared" ca="1" si="1"/>
        <v>2998059445.2321167</v>
      </c>
      <c r="T8" s="1">
        <f t="shared" ca="1" si="1"/>
        <v>3159492880.9179254</v>
      </c>
      <c r="U8" s="1">
        <f t="shared" ca="1" si="1"/>
        <v>3325809348.004776</v>
      </c>
      <c r="V8" s="1">
        <f t="shared" ca="1" si="1"/>
        <v>3497309341.7677612</v>
      </c>
      <c r="W8" s="1">
        <f t="shared" ca="1" si="1"/>
        <v>3674154299.8518567</v>
      </c>
      <c r="X8" s="1">
        <f t="shared" ca="1" si="1"/>
        <v>3856510683.9799991</v>
      </c>
      <c r="Y8" s="1">
        <f t="shared" ca="1" si="1"/>
        <v>4044550136.1819305</v>
      </c>
      <c r="Z8" s="1">
        <f t="shared" ca="1" si="1"/>
        <v>4238449639.8770261</v>
      </c>
      <c r="AA8" s="1">
        <f t="shared" ca="1" si="1"/>
        <v>4438391685.9617939</v>
      </c>
      <c r="AB8" s="1">
        <f t="shared" ca="1" si="1"/>
        <v>4644564444.0573874</v>
      </c>
      <c r="AC8" s="1">
        <f t="shared" ca="1" si="1"/>
        <v>4857161939.0773106</v>
      </c>
      <c r="AD8" s="1">
        <f t="shared" ca="1" si="1"/>
        <v>5076384233.2804298</v>
      </c>
      <c r="AE8" s="1">
        <f t="shared" ca="1" si="1"/>
        <v>5302437613.9795685</v>
      </c>
      <c r="AF8" s="1"/>
      <c r="AG8" s="1"/>
      <c r="AH8" s="1"/>
      <c r="AI8" s="1"/>
      <c r="AJ8" s="1"/>
      <c r="AK8" s="1"/>
      <c r="AL8" s="1"/>
      <c r="AM8" s="1"/>
      <c r="AN8" s="1"/>
      <c r="AO8" s="1"/>
      <c r="AP8" s="1"/>
    </row>
    <row r="10" spans="1:42" x14ac:dyDescent="0.35">
      <c r="A10" t="s">
        <v>17</v>
      </c>
      <c r="B10" s="1">
        <f>B8-B11</f>
        <v>518312973.89499938</v>
      </c>
      <c r="C10" s="1">
        <f ca="1">C8-C11</f>
        <v>529398853.19912422</v>
      </c>
      <c r="D10" s="1">
        <f ca="1">D8-D11</f>
        <v>600099145.10756624</v>
      </c>
      <c r="E10" s="1">
        <f t="shared" ref="E10:AE10" ca="1" si="2">E8-E11</f>
        <v>672709613.67376387</v>
      </c>
      <c r="F10" s="1">
        <f t="shared" ca="1" si="2"/>
        <v>747597558.68467367</v>
      </c>
      <c r="G10" s="1">
        <f ca="1">G8-G11</f>
        <v>825462848.5810833</v>
      </c>
      <c r="H10" s="1">
        <f t="shared" ca="1" si="2"/>
        <v>906857100.93232095</v>
      </c>
      <c r="I10" s="1">
        <f t="shared" ca="1" si="2"/>
        <v>989973138.34998357</v>
      </c>
      <c r="J10" s="1">
        <f t="shared" ca="1" si="2"/>
        <v>1075110977.5277147</v>
      </c>
      <c r="K10" s="1">
        <f t="shared" ca="1" si="2"/>
        <v>1162602273.0098958</v>
      </c>
      <c r="L10" s="1">
        <f t="shared" ca="1" si="2"/>
        <v>1252582917.9800882</v>
      </c>
      <c r="M10" s="1">
        <f t="shared" ca="1" si="2"/>
        <v>1343894599.6862257</v>
      </c>
      <c r="N10" s="1">
        <f t="shared" ca="1" si="2"/>
        <v>1436718004.0184007</v>
      </c>
      <c r="O10" s="1">
        <f t="shared" ca="1" si="2"/>
        <v>1531258749.7128217</v>
      </c>
      <c r="P10" s="1">
        <f t="shared" ca="1" si="2"/>
        <v>1627748149.6507831</v>
      </c>
      <c r="Q10" s="1">
        <f t="shared" ca="1" si="2"/>
        <v>1726375199.6051159</v>
      </c>
      <c r="R10" s="1">
        <f t="shared" ca="1" si="2"/>
        <v>1827417830.3962107</v>
      </c>
      <c r="S10" s="1">
        <f t="shared" ca="1" si="2"/>
        <v>1931187754.0115929</v>
      </c>
      <c r="T10" s="1">
        <f t="shared" ca="1" si="2"/>
        <v>2038033448.9299328</v>
      </c>
      <c r="U10" s="1">
        <f t="shared" ca="1" si="2"/>
        <v>2148339689.220417</v>
      </c>
      <c r="V10" s="1">
        <f t="shared" ca="1" si="2"/>
        <v>2262341191.7505322</v>
      </c>
      <c r="W10" s="1">
        <f t="shared" ca="1" si="2"/>
        <v>2380474934.6336155</v>
      </c>
      <c r="X10" s="1">
        <f t="shared" ca="1" si="2"/>
        <v>2500553711.9455733</v>
      </c>
      <c r="Y10" s="1">
        <f t="shared" ca="1" si="2"/>
        <v>2622748458.1792889</v>
      </c>
      <c r="Z10" s="1">
        <f t="shared" ca="1" si="2"/>
        <v>2747252381.0116048</v>
      </c>
      <c r="AA10" s="1">
        <f t="shared" ca="1" si="2"/>
        <v>2874282996.4502974</v>
      </c>
      <c r="AB10" s="1">
        <f t="shared" ca="1" si="2"/>
        <v>3004084313.5584927</v>
      </c>
      <c r="AC10" s="1">
        <f t="shared" ca="1" si="2"/>
        <v>3136929178.4168482</v>
      </c>
      <c r="AD10" s="1">
        <f t="shared" ca="1" si="2"/>
        <v>3273121787.5582361</v>
      </c>
      <c r="AE10" s="1">
        <f t="shared" ca="1" si="2"/>
        <v>3407081367.30232</v>
      </c>
      <c r="AF10" s="1"/>
      <c r="AG10" s="1"/>
      <c r="AH10" s="1"/>
      <c r="AI10" s="1"/>
      <c r="AJ10" s="1"/>
      <c r="AK10" s="1"/>
      <c r="AL10" s="1"/>
      <c r="AM10" s="1"/>
      <c r="AN10" s="1"/>
      <c r="AO10" s="1"/>
    </row>
    <row r="11" spans="1:42" x14ac:dyDescent="0.35">
      <c r="A11" t="s">
        <v>9</v>
      </c>
      <c r="B11" s="1">
        <f>Assumptions!$C$20</f>
        <v>393112000</v>
      </c>
      <c r="C11" s="1">
        <f ca="1">'Debt worksheet'!D5</f>
        <v>436719178.30240178</v>
      </c>
      <c r="D11" s="1">
        <f ca="1">'Debt worksheet'!E5</f>
        <v>467384020.10538208</v>
      </c>
      <c r="E11" s="1">
        <f ca="1">'Debt worksheet'!F5</f>
        <v>499299077.07088959</v>
      </c>
      <c r="F11" s="1">
        <f ca="1">'Debt worksheet'!G5</f>
        <v>532204186.46215761</v>
      </c>
      <c r="G11" s="1">
        <f ca="1">'Debt worksheet'!H5</f>
        <v>565140572.39223599</v>
      </c>
      <c r="H11" s="1">
        <f ca="1">'Debt worksheet'!I5</f>
        <v>597640211.55217302</v>
      </c>
      <c r="I11" s="1">
        <f ca="1">'Debt worksheet'!J5</f>
        <v>631596185.7260536</v>
      </c>
      <c r="J11" s="1">
        <f ca="1">'Debt worksheet'!K5</f>
        <v>666796756.17704022</v>
      </c>
      <c r="K11" s="1">
        <f ca="1">'Debt worksheet'!L5</f>
        <v>702995038.42833114</v>
      </c>
      <c r="L11" s="1">
        <f ca="1">'Debt worksheet'!M5</f>
        <v>740395592.85379374</v>
      </c>
      <c r="M11" s="1">
        <f ca="1">'Debt worksheet'!N5</f>
        <v>780266685.98475194</v>
      </c>
      <c r="N11" s="1">
        <f ca="1">'Debt worksheet'!O5</f>
        <v>822540853.21668446</v>
      </c>
      <c r="O11" s="1">
        <f ca="1">'Debt worksheet'!P5</f>
        <v>867129061.46095967</v>
      </c>
      <c r="P11" s="1">
        <f ca="1">'Debt worksheet'!Q5</f>
        <v>913918496.734887</v>
      </c>
      <c r="Q11" s="1">
        <f ca="1">'Debt worksheet'!R5</f>
        <v>962908252.14429009</v>
      </c>
      <c r="R11" s="1">
        <f ca="1">'Debt worksheet'!S5</f>
        <v>1013951525.719501</v>
      </c>
      <c r="S11" s="1">
        <f ca="1">'Debt worksheet'!T5</f>
        <v>1066871691.2205238</v>
      </c>
      <c r="T11" s="1">
        <f ca="1">'Debt worksheet'!U5</f>
        <v>1121459431.9879925</v>
      </c>
      <c r="U11" s="1">
        <f ca="1">'Debt worksheet'!V5</f>
        <v>1177469658.7843587</v>
      </c>
      <c r="V11" s="1">
        <f ca="1">'Debt worksheet'!W5</f>
        <v>1234968150.0172288</v>
      </c>
      <c r="W11" s="1">
        <f ca="1">'Debt worksheet'!X5</f>
        <v>1293679365.218241</v>
      </c>
      <c r="X11" s="1">
        <f ca="1">'Debt worksheet'!Y5</f>
        <v>1355956972.0344257</v>
      </c>
      <c r="Y11" s="1">
        <f ca="1">'Debt worksheet'!Z5</f>
        <v>1421801678.0026417</v>
      </c>
      <c r="Z11" s="1">
        <f ca="1">'Debt worksheet'!AA5</f>
        <v>1491197258.8654213</v>
      </c>
      <c r="AA11" s="1">
        <f ca="1">'Debt worksheet'!AB5</f>
        <v>1564108689.5114965</v>
      </c>
      <c r="AB11" s="1">
        <f ca="1">'Debt worksheet'!AC5</f>
        <v>1640480130.4988945</v>
      </c>
      <c r="AC11" s="1">
        <f ca="1">'Debt worksheet'!AD5</f>
        <v>1720232760.6604621</v>
      </c>
      <c r="AD11" s="1">
        <f ca="1">'Debt worksheet'!AE5</f>
        <v>1803262445.722194</v>
      </c>
      <c r="AE11" s="1">
        <f ca="1">'Debt worksheet'!AF5</f>
        <v>1895356246.6772485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58225007.622884184</v>
      </c>
      <c r="D5" s="4">
        <f ca="1">'Profit and Loss'!D9</f>
        <v>74425974.071914777</v>
      </c>
      <c r="E5" s="4">
        <f ca="1">'Profit and Loss'!E9</f>
        <v>76538665.017384276</v>
      </c>
      <c r="F5" s="4">
        <f ca="1">'Profit and Loss'!F9</f>
        <v>79019131.695076302</v>
      </c>
      <c r="G5" s="4">
        <f ca="1">'Profit and Loss'!G9</f>
        <v>82208186.262153864</v>
      </c>
      <c r="H5" s="4">
        <f ca="1">'Profit and Loss'!H9</f>
        <v>85957920.852500796</v>
      </c>
      <c r="I5" s="4">
        <f ca="1">'Profit and Loss'!I9</f>
        <v>87909896.330842361</v>
      </c>
      <c r="J5" s="4">
        <f ca="1">'Profit and Loss'!J9</f>
        <v>90171675.881915659</v>
      </c>
      <c r="K5" s="4">
        <f ca="1">'Profit and Loss'!K9</f>
        <v>92781226.822570562</v>
      </c>
      <c r="L5" s="4">
        <f ca="1">'Profit and Loss'!L9</f>
        <v>95537782.218045101</v>
      </c>
      <c r="M5" s="4">
        <f ca="1">'Profit and Loss'!M9</f>
        <v>97147581.202979475</v>
      </c>
      <c r="N5" s="4">
        <f ca="1">'Profit and Loss'!N9</f>
        <v>98950084.479408264</v>
      </c>
      <c r="O5" s="4">
        <f ca="1">'Profit and Loss'!O9</f>
        <v>100970704.57092637</v>
      </c>
      <c r="P5" s="4">
        <f ca="1">'Profit and Loss'!P9</f>
        <v>103237184.39795457</v>
      </c>
      <c r="Q5" s="4">
        <f ca="1">'Profit and Loss'!Q9</f>
        <v>105706318.40581071</v>
      </c>
      <c r="R5" s="4">
        <f ca="1">'Profit and Loss'!R9</f>
        <v>108467587.27188712</v>
      </c>
      <c r="S5" s="4">
        <f ca="1">'Profit and Loss'!S9</f>
        <v>111555338.63216621</v>
      </c>
      <c r="T5" s="4">
        <f ca="1">'Profit and Loss'!T9</f>
        <v>115006927.05767691</v>
      </c>
      <c r="U5" s="4">
        <f ca="1">'Profit and Loss'!U9</f>
        <v>118862934.4461149</v>
      </c>
      <c r="V5" s="4">
        <f ca="1">'Profit and Loss'!V9</f>
        <v>122970611.16937041</v>
      </c>
      <c r="W5" s="4">
        <f ca="1">'Profit and Loss'!W9</f>
        <v>127532898.47810012</v>
      </c>
      <c r="X5" s="4">
        <f ca="1">'Profit and Loss'!X9</f>
        <v>129926318.50065909</v>
      </c>
      <c r="Y5" s="4">
        <f ca="1">'Profit and Loss'!Y9</f>
        <v>132509744.9587667</v>
      </c>
      <c r="Z5" s="4">
        <f ca="1">'Profit and Loss'!Z9</f>
        <v>135306212.49386671</v>
      </c>
      <c r="AA5" s="4">
        <f ca="1">'Profit and Loss'!AA9</f>
        <v>138340820.09798378</v>
      </c>
      <c r="AB5" s="4">
        <f ca="1">'Profit and Loss'!AB9</f>
        <v>141640881.78047091</v>
      </c>
      <c r="AC5" s="4">
        <f ca="1">'Profit and Loss'!AC9</f>
        <v>145236086.93487287</v>
      </c>
      <c r="AD5" s="4">
        <f ca="1">'Profit and Loss'!AD9</f>
        <v>149158670.98179492</v>
      </c>
      <c r="AE5" s="4">
        <f ca="1">'Profit and Loss'!AE9</f>
        <v>147524582.48186493</v>
      </c>
      <c r="AF5" s="4">
        <f ca="1">'Profit and Loss'!AF9</f>
        <v>145560730.44943106</v>
      </c>
      <c r="AG5" s="4"/>
      <c r="AH5" s="4"/>
      <c r="AI5" s="4"/>
      <c r="AJ5" s="4"/>
      <c r="AK5" s="4"/>
      <c r="AL5" s="4"/>
      <c r="AM5" s="4"/>
      <c r="AN5" s="4"/>
      <c r="AO5" s="4"/>
      <c r="AP5" s="4"/>
    </row>
    <row r="6" spans="1:42" x14ac:dyDescent="0.35">
      <c r="A6" t="s">
        <v>21</v>
      </c>
      <c r="C6" s="4">
        <f>Depreciation!C8+Depreciation!C9</f>
        <v>31555326.10500063</v>
      </c>
      <c r="D6" s="4">
        <f>Depreciation!D8+Depreciation!D9</f>
        <v>35087276.121358134</v>
      </c>
      <c r="E6" s="4">
        <f>Depreciation!E8+Depreciation!E9</f>
        <v>38812958.284830995</v>
      </c>
      <c r="F6" s="4">
        <f>Depreciation!F8+Depreciation!F9</f>
        <v>42741154.736017846</v>
      </c>
      <c r="G6" s="4">
        <f>Depreciation!G8+Depreciation!G9</f>
        <v>46872341.420184001</v>
      </c>
      <c r="H6" s="4">
        <f>Depreciation!H8+Depreciation!H9</f>
        <v>51215237.785928383</v>
      </c>
      <c r="I6" s="4">
        <f>Depreciation!I8+Depreciation!I9</f>
        <v>55778906.287191443</v>
      </c>
      <c r="J6" s="4">
        <f>Depreciation!J8+Depreciation!J9</f>
        <v>60572765.200371228</v>
      </c>
      <c r="K6" s="4">
        <f>Depreciation!K8+Depreciation!K9</f>
        <v>65606601.90455579</v>
      </c>
      <c r="L6" s="4">
        <f>Depreciation!L8+Depreciation!L9</f>
        <v>70896533.24494575</v>
      </c>
      <c r="M6" s="4">
        <f>Depreciation!M8+Depreciation!M9</f>
        <v>76453670.492798507</v>
      </c>
      <c r="N6" s="4">
        <f>Depreciation!N8+Depreciation!N9</f>
        <v>82289569.989640251</v>
      </c>
      <c r="O6" s="4">
        <f>Depreciation!O8+Depreciation!O9</f>
        <v>88416250.136873573</v>
      </c>
      <c r="P6" s="4">
        <f>Depreciation!P8+Depreciation!P9</f>
        <v>94846209.01337868</v>
      </c>
      <c r="Q6" s="4">
        <f>Depreciation!Q8+Depreciation!Q9</f>
        <v>101593993.47337189</v>
      </c>
      <c r="R6" s="4">
        <f>Depreciation!R8+Depreciation!R9</f>
        <v>108673261.92485018</v>
      </c>
      <c r="S6" s="4">
        <f>Depreciation!S8+Depreciation!S9</f>
        <v>116098218.40564193</v>
      </c>
      <c r="T6" s="4">
        <f>Depreciation!T8+Depreciation!T9</f>
        <v>123883633.42242594</v>
      </c>
      <c r="U6" s="4">
        <f>Depreciation!U8+Depreciation!U9</f>
        <v>132044865.56176311</v>
      </c>
      <c r="V6" s="4">
        <f>Depreciation!V8+Depreciation!V9</f>
        <v>140601559.71739334</v>
      </c>
      <c r="W6" s="4">
        <f>Depreciation!W8+Depreciation!W9</f>
        <v>149570668.35664862</v>
      </c>
      <c r="X6" s="4">
        <f>Depreciation!X8+Depreciation!X9</f>
        <v>158969823.95166558</v>
      </c>
      <c r="Y6" s="4">
        <f>Depreciation!Y8+Depreciation!Y9</f>
        <v>168817365.14036644</v>
      </c>
      <c r="Z6" s="4">
        <f>Depreciation!Z8+Depreciation!Z9</f>
        <v>179132363.86541769</v>
      </c>
      <c r="AA6" s="4">
        <f>Depreciation!AA8+Depreciation!AA9</f>
        <v>189934653.52696854</v>
      </c>
      <c r="AB6" s="4">
        <f>Depreciation!AB8+Depreciation!AB9</f>
        <v>201244858.18626034</v>
      </c>
      <c r="AC6" s="4">
        <f>Depreciation!AC8+Depreciation!AC9</f>
        <v>213084422.85853523</v>
      </c>
      <c r="AD6" s="4">
        <f>Depreciation!AD8+Depreciation!AD9</f>
        <v>225475644.93505305</v>
      </c>
      <c r="AE6" s="4">
        <f>Depreciation!AE8+Depreciation!AE9</f>
        <v>238441706.77546084</v>
      </c>
      <c r="AF6" s="4">
        <f>Depreciation!AF8+Depreciation!AF9</f>
        <v>252006709.5132412</v>
      </c>
      <c r="AG6" s="4"/>
      <c r="AH6" s="4"/>
      <c r="AI6" s="4"/>
      <c r="AJ6" s="4"/>
      <c r="AK6" s="4"/>
      <c r="AL6" s="4"/>
      <c r="AM6" s="4"/>
      <c r="AN6" s="4"/>
      <c r="AO6" s="4"/>
      <c r="AP6" s="4"/>
    </row>
    <row r="7" spans="1:42" x14ac:dyDescent="0.35">
      <c r="A7" t="s">
        <v>23</v>
      </c>
      <c r="C7" s="4">
        <f ca="1">C6+C5</f>
        <v>89780333.727884814</v>
      </c>
      <c r="D7" s="4">
        <f ca="1">D6+D5</f>
        <v>109513250.19327292</v>
      </c>
      <c r="E7" s="4">
        <f t="shared" ref="E7:AF7" ca="1" si="1">E6+E5</f>
        <v>115351623.30221528</v>
      </c>
      <c r="F7" s="4">
        <f t="shared" ca="1" si="1"/>
        <v>121760286.43109414</v>
      </c>
      <c r="G7" s="4">
        <f ca="1">G6+G5</f>
        <v>129080527.68233787</v>
      </c>
      <c r="H7" s="4">
        <f t="shared" ca="1" si="1"/>
        <v>137173158.63842916</v>
      </c>
      <c r="I7" s="4">
        <f t="shared" ca="1" si="1"/>
        <v>143688802.6180338</v>
      </c>
      <c r="J7" s="4">
        <f t="shared" ca="1" si="1"/>
        <v>150744441.08228689</v>
      </c>
      <c r="K7" s="4">
        <f t="shared" ca="1" si="1"/>
        <v>158387828.72712636</v>
      </c>
      <c r="L7" s="4">
        <f t="shared" ca="1" si="1"/>
        <v>166434315.46299085</v>
      </c>
      <c r="M7" s="4">
        <f t="shared" ca="1" si="1"/>
        <v>173601251.69577798</v>
      </c>
      <c r="N7" s="4">
        <f t="shared" ca="1" si="1"/>
        <v>181239654.4690485</v>
      </c>
      <c r="O7" s="4">
        <f t="shared" ca="1" si="1"/>
        <v>189386954.70779994</v>
      </c>
      <c r="P7" s="4">
        <f t="shared" ca="1" si="1"/>
        <v>198083393.41133326</v>
      </c>
      <c r="Q7" s="4">
        <f t="shared" ca="1" si="1"/>
        <v>207300311.87918261</v>
      </c>
      <c r="R7" s="4">
        <f t="shared" ca="1" si="1"/>
        <v>217140849.19673729</v>
      </c>
      <c r="S7" s="4">
        <f t="shared" ca="1" si="1"/>
        <v>227653557.03780812</v>
      </c>
      <c r="T7" s="4">
        <f t="shared" ca="1" si="1"/>
        <v>238890560.48010284</v>
      </c>
      <c r="U7" s="4">
        <f t="shared" ca="1" si="1"/>
        <v>250907800.00787801</v>
      </c>
      <c r="V7" s="4">
        <f t="shared" ca="1" si="1"/>
        <v>263572170.88676375</v>
      </c>
      <c r="W7" s="4">
        <f t="shared" ca="1" si="1"/>
        <v>277103566.83474874</v>
      </c>
      <c r="X7" s="4">
        <f t="shared" ca="1" si="1"/>
        <v>288896142.45232469</v>
      </c>
      <c r="Y7" s="4">
        <f t="shared" ca="1" si="1"/>
        <v>301327110.09913313</v>
      </c>
      <c r="Z7" s="4">
        <f t="shared" ca="1" si="1"/>
        <v>314438576.3592844</v>
      </c>
      <c r="AA7" s="4">
        <f t="shared" ca="1" si="1"/>
        <v>328275473.62495232</v>
      </c>
      <c r="AB7" s="4">
        <f t="shared" ca="1" si="1"/>
        <v>342885739.96673125</v>
      </c>
      <c r="AC7" s="4">
        <f t="shared" ca="1" si="1"/>
        <v>358320509.7934081</v>
      </c>
      <c r="AD7" s="4">
        <f t="shared" ca="1" si="1"/>
        <v>374634315.91684794</v>
      </c>
      <c r="AE7" s="4">
        <f t="shared" ca="1" si="1"/>
        <v>385966289.25732577</v>
      </c>
      <c r="AF7" s="4">
        <f t="shared" ca="1" si="1"/>
        <v>397567439.96267223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133387512.03028661</v>
      </c>
      <c r="D10" s="9">
        <f>Investment!D25</f>
        <v>140178091.99625325</v>
      </c>
      <c r="E10" s="9">
        <f>Investment!E25</f>
        <v>147266680.26772276</v>
      </c>
      <c r="F10" s="9">
        <f>Investment!F25</f>
        <v>154665395.82236215</v>
      </c>
      <c r="G10" s="9">
        <f>Investment!G25</f>
        <v>162016913.61241627</v>
      </c>
      <c r="H10" s="9">
        <f>Investment!H25</f>
        <v>169672797.79836619</v>
      </c>
      <c r="I10" s="9">
        <f>Investment!I25</f>
        <v>177644776.7919144</v>
      </c>
      <c r="J10" s="9">
        <f>Investment!J25</f>
        <v>185945011.53327355</v>
      </c>
      <c r="K10" s="9">
        <f>Investment!K25</f>
        <v>194586110.97841722</v>
      </c>
      <c r="L10" s="9">
        <f>Investment!L25</f>
        <v>203834869.88845348</v>
      </c>
      <c r="M10" s="9">
        <f>Investment!M25</f>
        <v>213472344.82673621</v>
      </c>
      <c r="N10" s="9">
        <f>Investment!N25</f>
        <v>223513821.70098102</v>
      </c>
      <c r="O10" s="9">
        <f>Investment!O25</f>
        <v>233975162.95207515</v>
      </c>
      <c r="P10" s="9">
        <f>Investment!P25</f>
        <v>244872828.68526062</v>
      </c>
      <c r="Q10" s="9">
        <f>Investment!Q25</f>
        <v>256290067.28858566</v>
      </c>
      <c r="R10" s="9">
        <f>Investment!R25</f>
        <v>268184122.77194825</v>
      </c>
      <c r="S10" s="9">
        <f>Investment!S25</f>
        <v>280573722.53883088</v>
      </c>
      <c r="T10" s="9">
        <f>Investment!T25</f>
        <v>293478301.24757159</v>
      </c>
      <c r="U10" s="9">
        <f>Investment!U25</f>
        <v>306918026.80424416</v>
      </c>
      <c r="V10" s="9">
        <f>Investment!V25</f>
        <v>321070662.11963379</v>
      </c>
      <c r="W10" s="9">
        <f>Investment!W25</f>
        <v>335814782.03576082</v>
      </c>
      <c r="X10" s="9">
        <f>Investment!X25</f>
        <v>351173749.26850933</v>
      </c>
      <c r="Y10" s="9">
        <f>Investment!Y25</f>
        <v>367171816.0673492</v>
      </c>
      <c r="Z10" s="9">
        <f>Investment!Z25</f>
        <v>383834157.2220639</v>
      </c>
      <c r="AA10" s="9">
        <f>Investment!AA25</f>
        <v>401186904.27102751</v>
      </c>
      <c r="AB10" s="9">
        <f>Investment!AB25</f>
        <v>419257180.9541291</v>
      </c>
      <c r="AC10" s="9">
        <f>Investment!AC25</f>
        <v>438073139.95497584</v>
      </c>
      <c r="AD10" s="9">
        <f>Investment!AD25</f>
        <v>457664000.97857976</v>
      </c>
      <c r="AE10" s="9">
        <f>Investment!AE25</f>
        <v>478060090.21238029</v>
      </c>
      <c r="AF10" s="9">
        <f>Investment!AF25</f>
        <v>499292881.22014213</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-43607178.302401796</v>
      </c>
      <c r="D12" s="1">
        <f t="shared" ref="D12:AF12" ca="1" si="2">D7-D9-D10</f>
        <v>-30664841.802980334</v>
      </c>
      <c r="E12" s="1">
        <f ca="1">E7-E9-E10</f>
        <v>-31915056.965507478</v>
      </c>
      <c r="F12" s="1">
        <f t="shared" ca="1" si="2"/>
        <v>-32905109.391268015</v>
      </c>
      <c r="G12" s="1">
        <f ca="1">G7-G9-G10</f>
        <v>-32936385.930078402</v>
      </c>
      <c r="H12" s="1">
        <f t="shared" ca="1" si="2"/>
        <v>-32499639.159937024</v>
      </c>
      <c r="I12" s="1">
        <f t="shared" ca="1" si="2"/>
        <v>-33955974.173880607</v>
      </c>
      <c r="J12" s="1">
        <f t="shared" ca="1" si="2"/>
        <v>-35200570.450986654</v>
      </c>
      <c r="K12" s="1">
        <f t="shared" ca="1" si="2"/>
        <v>-36198282.251290858</v>
      </c>
      <c r="L12" s="1">
        <f t="shared" ca="1" si="2"/>
        <v>-37400554.425462633</v>
      </c>
      <c r="M12" s="1">
        <f t="shared" ca="1" si="2"/>
        <v>-39871093.130958229</v>
      </c>
      <c r="N12" s="1">
        <f t="shared" ca="1" si="2"/>
        <v>-42274167.231932521</v>
      </c>
      <c r="O12" s="1">
        <f t="shared" ca="1" si="2"/>
        <v>-44588208.244275212</v>
      </c>
      <c r="P12" s="1">
        <f t="shared" ca="1" si="2"/>
        <v>-46789435.273927361</v>
      </c>
      <c r="Q12" s="1">
        <f t="shared" ca="1" si="2"/>
        <v>-48989755.409403056</v>
      </c>
      <c r="R12" s="1">
        <f t="shared" ca="1" si="2"/>
        <v>-51043273.575210959</v>
      </c>
      <c r="S12" s="1">
        <f t="shared" ca="1" si="2"/>
        <v>-52920165.501022756</v>
      </c>
      <c r="T12" s="1">
        <f t="shared" ca="1" si="2"/>
        <v>-54587740.76746875</v>
      </c>
      <c r="U12" s="1">
        <f t="shared" ca="1" si="2"/>
        <v>-56010226.796366155</v>
      </c>
      <c r="V12" s="1">
        <f t="shared" ca="1" si="2"/>
        <v>-57498491.232870042</v>
      </c>
      <c r="W12" s="1">
        <f t="shared" ca="1" si="2"/>
        <v>-58711215.201012075</v>
      </c>
      <c r="X12" s="1">
        <f t="shared" ca="1" si="2"/>
        <v>-62277606.81618464</v>
      </c>
      <c r="Y12" s="1">
        <f t="shared" ca="1" si="2"/>
        <v>-65844705.968216062</v>
      </c>
      <c r="Z12" s="1">
        <f t="shared" ca="1" si="2"/>
        <v>-69395580.862779498</v>
      </c>
      <c r="AA12" s="1">
        <f t="shared" ca="1" si="2"/>
        <v>-72911430.646075189</v>
      </c>
      <c r="AB12" s="1">
        <f t="shared" ca="1" si="2"/>
        <v>-76371440.98739785</v>
      </c>
      <c r="AC12" s="1">
        <f t="shared" ca="1" si="2"/>
        <v>-79752630.161567748</v>
      </c>
      <c r="AD12" s="1">
        <f t="shared" ca="1" si="2"/>
        <v>-83029685.061731815</v>
      </c>
      <c r="AE12" s="1">
        <f t="shared" ca="1" si="2"/>
        <v>-92093800.955054522</v>
      </c>
      <c r="AF12" s="1">
        <f t="shared" ca="1" si="2"/>
        <v>-101725441.25746989</v>
      </c>
      <c r="AG12" s="1"/>
      <c r="AH12" s="1"/>
      <c r="AI12" s="1"/>
      <c r="AJ12" s="1"/>
      <c r="AK12" s="1"/>
      <c r="AL12" s="1"/>
      <c r="AM12" s="1"/>
      <c r="AN12" s="1"/>
      <c r="AO12" s="1"/>
      <c r="AP12" s="1"/>
    </row>
    <row r="13" spans="1:42" x14ac:dyDescent="0.35">
      <c r="A13" t="s">
        <v>19</v>
      </c>
      <c r="C13" s="1">
        <f ca="1">C12</f>
        <v>-43607178.302401796</v>
      </c>
      <c r="D13" s="1">
        <f ca="1">D12</f>
        <v>-30664841.802980334</v>
      </c>
      <c r="E13" s="1">
        <f ca="1">E12</f>
        <v>-31915056.965507478</v>
      </c>
      <c r="F13" s="1">
        <f t="shared" ref="F13:AF13" ca="1" si="3">F12</f>
        <v>-32905109.391268015</v>
      </c>
      <c r="G13" s="1">
        <f ca="1">G12</f>
        <v>-32936385.930078402</v>
      </c>
      <c r="H13" s="1">
        <f t="shared" ca="1" si="3"/>
        <v>-32499639.159937024</v>
      </c>
      <c r="I13" s="1">
        <f t="shared" ca="1" si="3"/>
        <v>-33955974.173880607</v>
      </c>
      <c r="J13" s="1">
        <f t="shared" ca="1" si="3"/>
        <v>-35200570.450986654</v>
      </c>
      <c r="K13" s="1">
        <f t="shared" ca="1" si="3"/>
        <v>-36198282.251290858</v>
      </c>
      <c r="L13" s="1">
        <f t="shared" ca="1" si="3"/>
        <v>-37400554.425462633</v>
      </c>
      <c r="M13" s="1">
        <f t="shared" ca="1" si="3"/>
        <v>-39871093.130958229</v>
      </c>
      <c r="N13" s="1">
        <f t="shared" ca="1" si="3"/>
        <v>-42274167.231932521</v>
      </c>
      <c r="O13" s="1">
        <f t="shared" ca="1" si="3"/>
        <v>-44588208.244275212</v>
      </c>
      <c r="P13" s="1">
        <f t="shared" ca="1" si="3"/>
        <v>-46789435.273927361</v>
      </c>
      <c r="Q13" s="1">
        <f t="shared" ca="1" si="3"/>
        <v>-48989755.409403056</v>
      </c>
      <c r="R13" s="1">
        <f t="shared" ca="1" si="3"/>
        <v>-51043273.575210959</v>
      </c>
      <c r="S13" s="1">
        <f t="shared" ca="1" si="3"/>
        <v>-52920165.501022756</v>
      </c>
      <c r="T13" s="1">
        <f t="shared" ca="1" si="3"/>
        <v>-54587740.76746875</v>
      </c>
      <c r="U13" s="1">
        <f t="shared" ca="1" si="3"/>
        <v>-56010226.796366155</v>
      </c>
      <c r="V13" s="1">
        <f t="shared" ca="1" si="3"/>
        <v>-57498491.232870042</v>
      </c>
      <c r="W13" s="1">
        <f t="shared" ca="1" si="3"/>
        <v>-58711215.201012075</v>
      </c>
      <c r="X13" s="1">
        <f t="shared" ca="1" si="3"/>
        <v>-62277606.81618464</v>
      </c>
      <c r="Y13" s="1">
        <f t="shared" ca="1" si="3"/>
        <v>-65844705.968216062</v>
      </c>
      <c r="Z13" s="1">
        <f t="shared" ca="1" si="3"/>
        <v>-69395580.862779498</v>
      </c>
      <c r="AA13" s="1">
        <f t="shared" ca="1" si="3"/>
        <v>-72911430.646075189</v>
      </c>
      <c r="AB13" s="1">
        <f t="shared" ca="1" si="3"/>
        <v>-76371440.98739785</v>
      </c>
      <c r="AC13" s="1">
        <f t="shared" ca="1" si="3"/>
        <v>-79752630.161567748</v>
      </c>
      <c r="AD13" s="1">
        <f t="shared" ca="1" si="3"/>
        <v>-83029685.061731815</v>
      </c>
      <c r="AE13" s="1">
        <f t="shared" ca="1" si="3"/>
        <v>-92093800.955054522</v>
      </c>
      <c r="AF13" s="1">
        <f t="shared" ca="1" si="3"/>
        <v>-101725441.25746989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1885960600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942980300</v>
      </c>
      <c r="D7" s="9">
        <f>C12</f>
        <v>974535626.10500062</v>
      </c>
      <c r="E7" s="9">
        <f>D12</f>
        <v>1009622902.2263588</v>
      </c>
      <c r="F7" s="9">
        <f t="shared" ref="F7:H7" si="1">E12</f>
        <v>1048435860.5111897</v>
      </c>
      <c r="G7" s="9">
        <f t="shared" si="1"/>
        <v>1091177015.2472074</v>
      </c>
      <c r="H7" s="9">
        <f t="shared" si="1"/>
        <v>1138049356.6673915</v>
      </c>
      <c r="I7" s="9">
        <f t="shared" ref="I7" si="2">H12</f>
        <v>1189264594.4533198</v>
      </c>
      <c r="J7" s="9">
        <f t="shared" ref="J7" si="3">I12</f>
        <v>1245043500.7405112</v>
      </c>
      <c r="K7" s="9">
        <f t="shared" ref="K7" si="4">J12</f>
        <v>1305616265.9408824</v>
      </c>
      <c r="L7" s="9">
        <f t="shared" ref="L7" si="5">K12</f>
        <v>1371222867.8454382</v>
      </c>
      <c r="M7" s="9">
        <f t="shared" ref="M7" si="6">L12</f>
        <v>1442119401.0903838</v>
      </c>
      <c r="N7" s="9">
        <f t="shared" ref="N7" si="7">M12</f>
        <v>1518573071.5831823</v>
      </c>
      <c r="O7" s="9">
        <f t="shared" ref="O7" si="8">N12</f>
        <v>1600862641.5728226</v>
      </c>
      <c r="P7" s="9">
        <f t="shared" ref="P7" si="9">O12</f>
        <v>1689278891.7096963</v>
      </c>
      <c r="Q7" s="9">
        <f t="shared" ref="Q7" si="10">P12</f>
        <v>1784125100.7230749</v>
      </c>
      <c r="R7" s="9">
        <f t="shared" ref="R7" si="11">Q12</f>
        <v>1885719094.1964469</v>
      </c>
      <c r="S7" s="9">
        <f t="shared" ref="S7" si="12">R12</f>
        <v>1994392356.1212971</v>
      </c>
      <c r="T7" s="9">
        <f t="shared" ref="T7" si="13">S12</f>
        <v>2110490574.5269389</v>
      </c>
      <c r="U7" s="9">
        <f t="shared" ref="U7" si="14">T12</f>
        <v>2234374207.9493647</v>
      </c>
      <c r="V7" s="9">
        <f t="shared" ref="V7" si="15">U12</f>
        <v>2366419073.5111279</v>
      </c>
      <c r="W7" s="9">
        <f t="shared" ref="W7" si="16">V12</f>
        <v>2507020633.2285213</v>
      </c>
      <c r="X7" s="9">
        <f t="shared" ref="X7" si="17">W12</f>
        <v>2656591301.5851698</v>
      </c>
      <c r="Y7" s="9">
        <f t="shared" ref="Y7" si="18">X12</f>
        <v>2815561125.5368352</v>
      </c>
      <c r="Z7" s="9">
        <f t="shared" ref="Z7" si="19">Y12</f>
        <v>2984378490.6772017</v>
      </c>
      <c r="AA7" s="9">
        <f t="shared" ref="AA7" si="20">Z12</f>
        <v>3163510854.5426197</v>
      </c>
      <c r="AB7" s="9">
        <f t="shared" ref="AB7" si="21">AA12</f>
        <v>3353445508.0695882</v>
      </c>
      <c r="AC7" s="9">
        <f t="shared" ref="AC7" si="22">AB12</f>
        <v>3554690366.2558484</v>
      </c>
      <c r="AD7" s="9">
        <f t="shared" ref="AD7" si="23">AC12</f>
        <v>3767774789.1143837</v>
      </c>
      <c r="AE7" s="9">
        <f t="shared" ref="AE7" si="24">AD12</f>
        <v>3993250434.0494366</v>
      </c>
      <c r="AF7" s="9">
        <f t="shared" ref="AF7" si="25">AE12</f>
        <v>4231692140.8248973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29111353.642793767</v>
      </c>
      <c r="D8" s="9">
        <f>Assumptions!E111*Assumptions!E11</f>
        <v>30042916.959363166</v>
      </c>
      <c r="E8" s="9">
        <f>Assumptions!F111*Assumptions!F11</f>
        <v>31004290.302062787</v>
      </c>
      <c r="F8" s="9">
        <f>Assumptions!G111*Assumptions!G11</f>
        <v>31996427.591728795</v>
      </c>
      <c r="G8" s="9">
        <f>Assumptions!H111*Assumptions!H11</f>
        <v>33020313.274664123</v>
      </c>
      <c r="H8" s="9">
        <f>Assumptions!I111*Assumptions!I11</f>
        <v>34076963.29945337</v>
      </c>
      <c r="I8" s="9">
        <f>Assumptions!J111*Assumptions!J11</f>
        <v>35167426.125035875</v>
      </c>
      <c r="J8" s="9">
        <f>Assumptions!K111*Assumptions!K11</f>
        <v>36292783.761037022</v>
      </c>
      <c r="K8" s="9">
        <f>Assumptions!L111*Assumptions!L11</f>
        <v>37454152.841390215</v>
      </c>
      <c r="L8" s="9">
        <f>Assumptions!M111*Assumptions!M11</f>
        <v>38652685.732314698</v>
      </c>
      <c r="M8" s="9">
        <f>Assumptions!N111*Assumptions!N11</f>
        <v>39889571.675748765</v>
      </c>
      <c r="N8" s="9">
        <f>Assumptions!O111*Assumptions!O11</f>
        <v>41166037.969372727</v>
      </c>
      <c r="O8" s="9">
        <f>Assumptions!P111*Assumptions!P11</f>
        <v>42483351.184392653</v>
      </c>
      <c r="P8" s="9">
        <f>Assumptions!Q111*Assumptions!Q11</f>
        <v>43842818.422293216</v>
      </c>
      <c r="Q8" s="9">
        <f>Assumptions!R111*Assumptions!R11</f>
        <v>45245788.611806586</v>
      </c>
      <c r="R8" s="9">
        <f>Assumptions!S111*Assumptions!S11</f>
        <v>46693653.847384408</v>
      </c>
      <c r="S8" s="9">
        <f>Assumptions!T111*Assumptions!T11</f>
        <v>48187850.77050072</v>
      </c>
      <c r="T8" s="9">
        <f>Assumptions!U111*Assumptions!U11</f>
        <v>49729861.995156735</v>
      </c>
      <c r="U8" s="9">
        <f>Assumptions!V111*Assumptions!V11</f>
        <v>51321217.57900174</v>
      </c>
      <c r="V8" s="9">
        <f>Assumptions!W111*Assumptions!W11</f>
        <v>52963496.541529804</v>
      </c>
      <c r="W8" s="9">
        <f>Assumptions!X111*Assumptions!X11</f>
        <v>54658328.430858769</v>
      </c>
      <c r="X8" s="9">
        <f>Assumptions!Y111*Assumptions!Y11</f>
        <v>56407394.940646239</v>
      </c>
      <c r="Y8" s="9">
        <f>Assumptions!Z111*Assumptions!Z11</f>
        <v>58212431.578746907</v>
      </c>
      <c r="Z8" s="9">
        <f>Assumptions!AA111*Assumptions!AA11</f>
        <v>60075229.389266811</v>
      </c>
      <c r="AA8" s="9">
        <f>Assumptions!AB111*Assumptions!AB11</f>
        <v>61997636.729723364</v>
      </c>
      <c r="AB8" s="9">
        <f>Assumptions!AC111*Assumptions!AC11</f>
        <v>63981561.105074503</v>
      </c>
      <c r="AC8" s="9">
        <f>Assumptions!AD111*Assumptions!AD11</f>
        <v>66028971.060436882</v>
      </c>
      <c r="AD8" s="9">
        <f>Assumptions!AE111*Assumptions!AE11</f>
        <v>68141898.134370863</v>
      </c>
      <c r="AE8" s="9">
        <f>Assumptions!AF111*Assumptions!AF11</f>
        <v>70322438.874670729</v>
      </c>
      <c r="AF8" s="9">
        <f>Assumptions!AG111*Assumptions!AG11</f>
        <v>72572756.918660194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2443972.4622068633</v>
      </c>
      <c r="D9" s="9">
        <f>Assumptions!E120*Assumptions!E11</f>
        <v>5044359.1619949657</v>
      </c>
      <c r="E9" s="9">
        <f>Assumptions!F120*Assumptions!F11</f>
        <v>7808667.9827682069</v>
      </c>
      <c r="F9" s="9">
        <f>Assumptions!G120*Assumptions!G11</f>
        <v>10744727.144289052</v>
      </c>
      <c r="G9" s="9">
        <f>Assumptions!H120*Assumptions!H11</f>
        <v>13852028.145519877</v>
      </c>
      <c r="H9" s="9">
        <f>Assumptions!I120*Assumptions!I11</f>
        <v>17138274.486475017</v>
      </c>
      <c r="I9" s="9">
        <f>Assumptions!J120*Assumptions!J11</f>
        <v>20611480.162155569</v>
      </c>
      <c r="J9" s="9">
        <f>Assumptions!K120*Assumptions!K11</f>
        <v>24279981.439334206</v>
      </c>
      <c r="K9" s="9">
        <f>Assumptions!L120*Assumptions!L11</f>
        <v>28152449.063165575</v>
      </c>
      <c r="L9" s="9">
        <f>Assumptions!M120*Assumptions!M11</f>
        <v>32243847.512631051</v>
      </c>
      <c r="M9" s="9">
        <f>Assumptions!N120*Assumptions!N11</f>
        <v>36564098.817049749</v>
      </c>
      <c r="N9" s="9">
        <f>Assumptions!O120*Assumptions!O11</f>
        <v>41123532.020267524</v>
      </c>
      <c r="O9" s="9">
        <f>Assumptions!P120*Assumptions!P11</f>
        <v>45932898.95248092</v>
      </c>
      <c r="P9" s="9">
        <f>Assumptions!Q120*Assumptions!Q11</f>
        <v>51003390.591085464</v>
      </c>
      <c r="Q9" s="9">
        <f>Assumptions!R120*Assumptions!R11</f>
        <v>56348204.861565314</v>
      </c>
      <c r="R9" s="9">
        <f>Assumptions!S120*Assumptions!S11</f>
        <v>61979608.077465773</v>
      </c>
      <c r="S9" s="9">
        <f>Assumptions!T120*Assumptions!T11</f>
        <v>67910367.635141209</v>
      </c>
      <c r="T9" s="9">
        <f>Assumptions!U120*Assumptions!U11</f>
        <v>74153771.427269205</v>
      </c>
      <c r="U9" s="9">
        <f>Assumptions!V120*Assumptions!V11</f>
        <v>80723647.982761368</v>
      </c>
      <c r="V9" s="9">
        <f>Assumptions!W120*Assumptions!W11</f>
        <v>87638063.175863519</v>
      </c>
      <c r="W9" s="9">
        <f>Assumptions!X120*Assumptions!X11</f>
        <v>94912339.925789848</v>
      </c>
      <c r="X9" s="9">
        <f>Assumptions!Y120*Assumptions!Y11</f>
        <v>102562429.01101935</v>
      </c>
      <c r="Y9" s="9">
        <f>Assumptions!Z120*Assumptions!Z11</f>
        <v>110604933.56161954</v>
      </c>
      <c r="Z9" s="9">
        <f>Assumptions!AA120*Assumptions!AA11</f>
        <v>119057134.47615089</v>
      </c>
      <c r="AA9" s="9">
        <f>Assumptions!AB120*Assumptions!AB11</f>
        <v>127937016.79724519</v>
      </c>
      <c r="AB9" s="9">
        <f>Assumptions!AC120*Assumptions!AC11</f>
        <v>137263297.08118585</v>
      </c>
      <c r="AC9" s="9">
        <f>Assumptions!AD120*Assumptions!AD11</f>
        <v>147055451.79809836</v>
      </c>
      <c r="AD9" s="9">
        <f>Assumptions!AE120*Assumptions!AE11</f>
        <v>157333746.80068219</v>
      </c>
      <c r="AE9" s="9">
        <f>Assumptions!AF120*Assumptions!AF11</f>
        <v>168119267.9007901</v>
      </c>
      <c r="AF9" s="9">
        <f>Assumptions!AG120*Assumptions!AG11</f>
        <v>179433952.59458101</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31555326.10500063</v>
      </c>
      <c r="D10" s="9">
        <f>SUM($C$8:D9)</f>
        <v>66642602.226358764</v>
      </c>
      <c r="E10" s="9">
        <f>SUM($C$8:E9)</f>
        <v>105455560.51118976</v>
      </c>
      <c r="F10" s="9">
        <f>SUM($C$8:F9)</f>
        <v>148196715.24720758</v>
      </c>
      <c r="G10" s="9">
        <f>SUM($C$8:G9)</f>
        <v>195069056.6673916</v>
      </c>
      <c r="H10" s="9">
        <f>SUM($C$8:H9)</f>
        <v>246284294.45332</v>
      </c>
      <c r="I10" s="9">
        <f>SUM($C$8:I9)</f>
        <v>302063200.74051142</v>
      </c>
      <c r="J10" s="9">
        <f>SUM($C$8:J9)</f>
        <v>362635965.94088262</v>
      </c>
      <c r="K10" s="9">
        <f>SUM($C$8:K9)</f>
        <v>428242567.84543836</v>
      </c>
      <c r="L10" s="9">
        <f>SUM($C$8:L9)</f>
        <v>499139101.09038413</v>
      </c>
      <c r="M10" s="9">
        <f>SUM($C$8:M9)</f>
        <v>575592771.58318269</v>
      </c>
      <c r="N10" s="9">
        <f>SUM($C$8:N9)</f>
        <v>657882341.57282293</v>
      </c>
      <c r="O10" s="9">
        <f>SUM($C$8:O9)</f>
        <v>746298591.70969641</v>
      </c>
      <c r="P10" s="9">
        <f>SUM($C$8:P9)</f>
        <v>841144800.72307503</v>
      </c>
      <c r="Q10" s="9">
        <f>SUM($C$8:Q9)</f>
        <v>942738794.19644678</v>
      </c>
      <c r="R10" s="9">
        <f>SUM($C$8:R9)</f>
        <v>1051412056.121297</v>
      </c>
      <c r="S10" s="9">
        <f>SUM($C$8:S9)</f>
        <v>1167510274.5269392</v>
      </c>
      <c r="T10" s="9">
        <f>SUM($C$8:T9)</f>
        <v>1291393907.9493649</v>
      </c>
      <c r="U10" s="9">
        <f>SUM($C$8:U9)</f>
        <v>1423438773.5111282</v>
      </c>
      <c r="V10" s="9">
        <f>SUM($C$8:V9)</f>
        <v>1564040333.2285216</v>
      </c>
      <c r="W10" s="9">
        <f>SUM($C$8:W9)</f>
        <v>1713611001.58517</v>
      </c>
      <c r="X10" s="9">
        <f>SUM($C$8:X9)</f>
        <v>1872580825.5368357</v>
      </c>
      <c r="Y10" s="9">
        <f>SUM($C$8:Y9)</f>
        <v>2041398190.677202</v>
      </c>
      <c r="Z10" s="9">
        <f>SUM($C$8:Z9)</f>
        <v>2220530554.5426197</v>
      </c>
      <c r="AA10" s="9">
        <f>SUM($C$8:AA9)</f>
        <v>2410465208.0695891</v>
      </c>
      <c r="AB10" s="9">
        <f>SUM($C$8:AB9)</f>
        <v>2611710066.2558494</v>
      </c>
      <c r="AC10" s="9">
        <f>SUM($C$8:AC9)</f>
        <v>2824794489.1143847</v>
      </c>
      <c r="AD10" s="9">
        <f>SUM($C$8:AD9)</f>
        <v>3050270134.0494375</v>
      </c>
      <c r="AE10" s="9">
        <f>SUM($C$8:AE9)</f>
        <v>3288711840.8248987</v>
      </c>
      <c r="AF10" s="9">
        <f>SUM($C$8:AF9)</f>
        <v>3540718550.33814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974535626.10500062</v>
      </c>
      <c r="D12" s="9">
        <f>D7+D8+D9</f>
        <v>1009622902.2263588</v>
      </c>
      <c r="E12" s="9">
        <f>E7+E8+E9</f>
        <v>1048435860.5111897</v>
      </c>
      <c r="F12" s="9">
        <f t="shared" ref="F12:H12" si="26">F7+F8+F9</f>
        <v>1091177015.2472074</v>
      </c>
      <c r="G12" s="9">
        <f t="shared" si="26"/>
        <v>1138049356.6673915</v>
      </c>
      <c r="H12" s="9">
        <f t="shared" si="26"/>
        <v>1189264594.4533198</v>
      </c>
      <c r="I12" s="9">
        <f t="shared" ref="I12:AF12" si="27">I7+I8+I9</f>
        <v>1245043500.7405112</v>
      </c>
      <c r="J12" s="9">
        <f t="shared" si="27"/>
        <v>1305616265.9408824</v>
      </c>
      <c r="K12" s="9">
        <f t="shared" si="27"/>
        <v>1371222867.8454382</v>
      </c>
      <c r="L12" s="9">
        <f t="shared" si="27"/>
        <v>1442119401.0903838</v>
      </c>
      <c r="M12" s="9">
        <f t="shared" si="27"/>
        <v>1518573071.5831823</v>
      </c>
      <c r="N12" s="9">
        <f t="shared" si="27"/>
        <v>1600862641.5728226</v>
      </c>
      <c r="O12" s="9">
        <f t="shared" si="27"/>
        <v>1689278891.7096963</v>
      </c>
      <c r="P12" s="9">
        <f t="shared" si="27"/>
        <v>1784125100.7230749</v>
      </c>
      <c r="Q12" s="9">
        <f t="shared" si="27"/>
        <v>1885719094.1964469</v>
      </c>
      <c r="R12" s="9">
        <f t="shared" si="27"/>
        <v>1994392356.1212971</v>
      </c>
      <c r="S12" s="9">
        <f t="shared" si="27"/>
        <v>2110490574.5269389</v>
      </c>
      <c r="T12" s="9">
        <f t="shared" si="27"/>
        <v>2234374207.9493647</v>
      </c>
      <c r="U12" s="9">
        <f t="shared" si="27"/>
        <v>2366419073.5111279</v>
      </c>
      <c r="V12" s="9">
        <f t="shared" si="27"/>
        <v>2507020633.2285213</v>
      </c>
      <c r="W12" s="9">
        <f t="shared" si="27"/>
        <v>2656591301.5851698</v>
      </c>
      <c r="X12" s="9">
        <f t="shared" si="27"/>
        <v>2815561125.5368352</v>
      </c>
      <c r="Y12" s="9">
        <f t="shared" si="27"/>
        <v>2984378490.6772017</v>
      </c>
      <c r="Z12" s="9">
        <f t="shared" si="27"/>
        <v>3163510854.5426197</v>
      </c>
      <c r="AA12" s="9">
        <f t="shared" si="27"/>
        <v>3353445508.0695882</v>
      </c>
      <c r="AB12" s="9">
        <f t="shared" si="27"/>
        <v>3554690366.2558484</v>
      </c>
      <c r="AC12" s="9">
        <f t="shared" si="27"/>
        <v>3767774789.1143837</v>
      </c>
      <c r="AD12" s="9">
        <f t="shared" si="27"/>
        <v>3993250434.0494366</v>
      </c>
      <c r="AE12" s="9">
        <f t="shared" si="27"/>
        <v>4231692140.8248973</v>
      </c>
      <c r="AF12" s="9">
        <f t="shared" si="27"/>
        <v>4483698850.3381386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133387512.03028661</v>
      </c>
      <c r="D18" s="9">
        <f>Investment!D25</f>
        <v>140178091.99625325</v>
      </c>
      <c r="E18" s="9">
        <f>Investment!E25</f>
        <v>147266680.26772276</v>
      </c>
      <c r="F18" s="9">
        <f>Investment!F25</f>
        <v>154665395.82236215</v>
      </c>
      <c r="G18" s="9">
        <f>Investment!G25</f>
        <v>162016913.61241627</v>
      </c>
      <c r="H18" s="9">
        <f>Investment!H25</f>
        <v>169672797.79836619</v>
      </c>
      <c r="I18" s="9">
        <f>Investment!I25</f>
        <v>177644776.7919144</v>
      </c>
      <c r="J18" s="9">
        <f>Investment!J25</f>
        <v>185945011.53327355</v>
      </c>
      <c r="K18" s="9">
        <f>Investment!K25</f>
        <v>194586110.97841722</v>
      </c>
      <c r="L18" s="9">
        <f>Investment!L25</f>
        <v>203834869.88845348</v>
      </c>
      <c r="M18" s="9">
        <f>Investment!M25</f>
        <v>213472344.82673621</v>
      </c>
      <c r="N18" s="9">
        <f>Investment!N25</f>
        <v>223513821.70098102</v>
      </c>
      <c r="O18" s="9">
        <f>Investment!O25</f>
        <v>233975162.95207515</v>
      </c>
      <c r="P18" s="9">
        <f>Investment!P25</f>
        <v>244872828.68526062</v>
      </c>
      <c r="Q18" s="9">
        <f>Investment!Q25</f>
        <v>256290067.28858566</v>
      </c>
      <c r="R18" s="9">
        <f>Investment!R25</f>
        <v>268184122.77194825</v>
      </c>
      <c r="S18" s="9">
        <f>Investment!S25</f>
        <v>280573722.53883088</v>
      </c>
      <c r="T18" s="9">
        <f>Investment!T25</f>
        <v>293478301.24757159</v>
      </c>
      <c r="U18" s="9">
        <f>Investment!U25</f>
        <v>306918026.80424416</v>
      </c>
      <c r="V18" s="9">
        <f>Investment!V25</f>
        <v>321070662.11963379</v>
      </c>
      <c r="W18" s="9">
        <f>Investment!W25</f>
        <v>335814782.03576082</v>
      </c>
      <c r="X18" s="9">
        <f>Investment!X25</f>
        <v>351173749.26850933</v>
      </c>
      <c r="Y18" s="9">
        <f>Investment!Y25</f>
        <v>367171816.0673492</v>
      </c>
      <c r="Z18" s="9">
        <f>Investment!Z25</f>
        <v>383834157.2220639</v>
      </c>
      <c r="AA18" s="9">
        <f>Investment!AA25</f>
        <v>401186904.27102751</v>
      </c>
      <c r="AB18" s="9">
        <f>Investment!AB25</f>
        <v>419257180.9541291</v>
      </c>
      <c r="AC18" s="9">
        <f>Investment!AC25</f>
        <v>438073139.95497584</v>
      </c>
      <c r="AD18" s="9">
        <f>Investment!AD25</f>
        <v>457664000.97857976</v>
      </c>
      <c r="AE18" s="9">
        <f>Investment!AE25</f>
        <v>478060090.21238029</v>
      </c>
      <c r="AF18" s="9">
        <f>Investment!AF25</f>
        <v>499292881.22014213</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1076367812.0302866</v>
      </c>
      <c r="D19" s="9">
        <f>D18+C20</f>
        <v>1184990577.9215393</v>
      </c>
      <c r="E19" s="9">
        <f>E18+D20</f>
        <v>1297169982.067904</v>
      </c>
      <c r="F19" s="9">
        <f t="shared" ref="F19:AF19" si="28">F18+E20</f>
        <v>1413022419.6054351</v>
      </c>
      <c r="G19" s="9">
        <f t="shared" si="28"/>
        <v>1532298178.4818337</v>
      </c>
      <c r="H19" s="9">
        <f t="shared" si="28"/>
        <v>1655098634.8600159</v>
      </c>
      <c r="I19" s="9">
        <f t="shared" si="28"/>
        <v>1781528173.8660021</v>
      </c>
      <c r="J19" s="9">
        <f t="shared" si="28"/>
        <v>1911694279.1120842</v>
      </c>
      <c r="K19" s="9">
        <f t="shared" si="28"/>
        <v>2045707624.89013</v>
      </c>
      <c r="L19" s="9">
        <f t="shared" si="28"/>
        <v>2183935892.8740277</v>
      </c>
      <c r="M19" s="9">
        <f t="shared" si="28"/>
        <v>2326511704.4558182</v>
      </c>
      <c r="N19" s="9">
        <f t="shared" si="28"/>
        <v>2473571855.6640005</v>
      </c>
      <c r="O19" s="9">
        <f t="shared" si="28"/>
        <v>2625257448.6264353</v>
      </c>
      <c r="P19" s="9">
        <f t="shared" si="28"/>
        <v>2781714027.1748228</v>
      </c>
      <c r="Q19" s="9">
        <f t="shared" si="28"/>
        <v>2943157885.4500299</v>
      </c>
      <c r="R19" s="9">
        <f t="shared" si="28"/>
        <v>3109748014.7486067</v>
      </c>
      <c r="S19" s="9">
        <f t="shared" si="28"/>
        <v>3281648475.362587</v>
      </c>
      <c r="T19" s="9">
        <f t="shared" si="28"/>
        <v>3459028558.2045164</v>
      </c>
      <c r="U19" s="9">
        <f t="shared" si="28"/>
        <v>3642062951.5863347</v>
      </c>
      <c r="V19" s="9">
        <f t="shared" si="28"/>
        <v>3831088748.1442051</v>
      </c>
      <c r="W19" s="9">
        <f t="shared" si="28"/>
        <v>4026301970.4625726</v>
      </c>
      <c r="X19" s="9">
        <f t="shared" si="28"/>
        <v>4227905051.3744335</v>
      </c>
      <c r="Y19" s="9">
        <f t="shared" si="28"/>
        <v>4436107043.4901171</v>
      </c>
      <c r="Z19" s="9">
        <f t="shared" si="28"/>
        <v>4651123835.5718145</v>
      </c>
      <c r="AA19" s="9">
        <f t="shared" si="28"/>
        <v>4873178375.9774246</v>
      </c>
      <c r="AB19" s="9">
        <f t="shared" si="28"/>
        <v>5102500903.4045858</v>
      </c>
      <c r="AC19" s="9">
        <f t="shared" si="28"/>
        <v>5339329185.1733007</v>
      </c>
      <c r="AD19" s="9">
        <f t="shared" si="28"/>
        <v>5583908763.2933445</v>
      </c>
      <c r="AE19" s="9">
        <f t="shared" si="28"/>
        <v>5836493208.570672</v>
      </c>
      <c r="AF19" s="9">
        <f t="shared" si="28"/>
        <v>6097344383.0153532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1044812485.9252859</v>
      </c>
      <c r="D20" s="9">
        <f>D19-D8-D9</f>
        <v>1149903301.8001812</v>
      </c>
      <c r="E20" s="9">
        <f t="shared" ref="E20:AF20" si="29">E19-E8-E9</f>
        <v>1258357023.7830729</v>
      </c>
      <c r="F20" s="9">
        <f t="shared" si="29"/>
        <v>1370281264.8694174</v>
      </c>
      <c r="G20" s="9">
        <f t="shared" si="29"/>
        <v>1485425837.0616496</v>
      </c>
      <c r="H20" s="9">
        <f t="shared" si="29"/>
        <v>1603883397.0740876</v>
      </c>
      <c r="I20" s="9">
        <f t="shared" si="29"/>
        <v>1725749267.5788107</v>
      </c>
      <c r="J20" s="9">
        <f t="shared" si="29"/>
        <v>1851121513.9117129</v>
      </c>
      <c r="K20" s="9">
        <f t="shared" si="29"/>
        <v>1980101022.9855742</v>
      </c>
      <c r="L20" s="9">
        <f t="shared" si="29"/>
        <v>2113039359.6290822</v>
      </c>
      <c r="M20" s="9">
        <f t="shared" si="29"/>
        <v>2250058033.9630194</v>
      </c>
      <c r="N20" s="9">
        <f t="shared" si="29"/>
        <v>2391282285.6743603</v>
      </c>
      <c r="O20" s="9">
        <f t="shared" si="29"/>
        <v>2536841198.489562</v>
      </c>
      <c r="P20" s="9">
        <f t="shared" si="29"/>
        <v>2686867818.1614442</v>
      </c>
      <c r="Q20" s="9">
        <f t="shared" si="29"/>
        <v>2841563891.9766583</v>
      </c>
      <c r="R20" s="9">
        <f t="shared" si="29"/>
        <v>3001074752.8237562</v>
      </c>
      <c r="S20" s="9">
        <f t="shared" si="29"/>
        <v>3165550256.9569449</v>
      </c>
      <c r="T20" s="9">
        <f t="shared" si="29"/>
        <v>3335144924.7820907</v>
      </c>
      <c r="U20" s="9">
        <f t="shared" si="29"/>
        <v>3510018086.0245714</v>
      </c>
      <c r="V20" s="9">
        <f t="shared" si="29"/>
        <v>3690487188.4268117</v>
      </c>
      <c r="W20" s="9">
        <f t="shared" si="29"/>
        <v>3876731302.1059241</v>
      </c>
      <c r="X20" s="9">
        <f t="shared" si="29"/>
        <v>4068935227.4227681</v>
      </c>
      <c r="Y20" s="9">
        <f t="shared" si="29"/>
        <v>4267289678.3497505</v>
      </c>
      <c r="Z20" s="9">
        <f t="shared" si="29"/>
        <v>4471991471.7063971</v>
      </c>
      <c r="AA20" s="9">
        <f t="shared" si="29"/>
        <v>4683243722.4504566</v>
      </c>
      <c r="AB20" s="9">
        <f t="shared" si="29"/>
        <v>4901256045.2183247</v>
      </c>
      <c r="AC20" s="9">
        <f t="shared" si="29"/>
        <v>5126244762.314765</v>
      </c>
      <c r="AD20" s="9">
        <f t="shared" si="29"/>
        <v>5358433118.3582916</v>
      </c>
      <c r="AE20" s="9">
        <f t="shared" si="29"/>
        <v>5598051501.7952108</v>
      </c>
      <c r="AF20" s="9">
        <f t="shared" si="29"/>
        <v>5845337673.5021124</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393112000</v>
      </c>
      <c r="D22" s="9">
        <f ca="1">'Balance Sheet'!C11</f>
        <v>436719178.30240178</v>
      </c>
      <c r="E22" s="9">
        <f ca="1">'Balance Sheet'!D11</f>
        <v>467384020.10538208</v>
      </c>
      <c r="F22" s="9">
        <f ca="1">'Balance Sheet'!E11</f>
        <v>499299077.07088959</v>
      </c>
      <c r="G22" s="9">
        <f ca="1">'Balance Sheet'!F11</f>
        <v>532204186.46215761</v>
      </c>
      <c r="H22" s="9">
        <f ca="1">'Balance Sheet'!G11</f>
        <v>565140572.39223599</v>
      </c>
      <c r="I22" s="9">
        <f ca="1">'Balance Sheet'!H11</f>
        <v>597640211.55217302</v>
      </c>
      <c r="J22" s="9">
        <f ca="1">'Balance Sheet'!I11</f>
        <v>631596185.7260536</v>
      </c>
      <c r="K22" s="9">
        <f ca="1">'Balance Sheet'!J11</f>
        <v>666796756.17704022</v>
      </c>
      <c r="L22" s="9">
        <f ca="1">'Balance Sheet'!K11</f>
        <v>702995038.42833114</v>
      </c>
      <c r="M22" s="9">
        <f ca="1">'Balance Sheet'!L11</f>
        <v>740395592.85379374</v>
      </c>
      <c r="N22" s="9">
        <f ca="1">'Balance Sheet'!M11</f>
        <v>780266685.98475194</v>
      </c>
      <c r="O22" s="9">
        <f ca="1">'Balance Sheet'!N11</f>
        <v>822540853.21668446</v>
      </c>
      <c r="P22" s="9">
        <f ca="1">'Balance Sheet'!O11</f>
        <v>867129061.46095967</v>
      </c>
      <c r="Q22" s="9">
        <f ca="1">'Balance Sheet'!P11</f>
        <v>913918496.734887</v>
      </c>
      <c r="R22" s="9">
        <f ca="1">'Balance Sheet'!Q11</f>
        <v>962908252.14429009</v>
      </c>
      <c r="S22" s="9">
        <f ca="1">'Balance Sheet'!R11</f>
        <v>1013951525.719501</v>
      </c>
      <c r="T22" s="9">
        <f ca="1">'Balance Sheet'!S11</f>
        <v>1066871691.2205238</v>
      </c>
      <c r="U22" s="9">
        <f ca="1">'Balance Sheet'!T11</f>
        <v>1121459431.9879925</v>
      </c>
      <c r="V22" s="9">
        <f ca="1">'Balance Sheet'!U11</f>
        <v>1177469658.7843587</v>
      </c>
      <c r="W22" s="9">
        <f ca="1">'Balance Sheet'!V11</f>
        <v>1234968150.0172288</v>
      </c>
      <c r="X22" s="9">
        <f ca="1">'Balance Sheet'!W11</f>
        <v>1293679365.218241</v>
      </c>
      <c r="Y22" s="9">
        <f ca="1">'Balance Sheet'!X11</f>
        <v>1355956972.0344257</v>
      </c>
      <c r="Z22" s="9">
        <f ca="1">'Balance Sheet'!Y11</f>
        <v>1421801678.0026417</v>
      </c>
      <c r="AA22" s="9">
        <f ca="1">'Balance Sheet'!Z11</f>
        <v>1491197258.8654213</v>
      </c>
      <c r="AB22" s="9">
        <f ca="1">'Balance Sheet'!AA11</f>
        <v>1564108689.5114965</v>
      </c>
      <c r="AC22" s="9">
        <f ca="1">'Balance Sheet'!AB11</f>
        <v>1640480130.4988945</v>
      </c>
      <c r="AD22" s="9">
        <f ca="1">'Balance Sheet'!AC11</f>
        <v>1720232760.6604621</v>
      </c>
      <c r="AE22" s="9">
        <f ca="1">'Balance Sheet'!AD11</f>
        <v>1803262445.722194</v>
      </c>
      <c r="AF22" s="9">
        <f ca="1">'Balance Sheet'!AE11</f>
        <v>1895356246.6772485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651700485.92528594</v>
      </c>
      <c r="D23" s="9">
        <f t="shared" ref="D23:AF23" ca="1" si="30">D20-D22</f>
        <v>713184123.49777937</v>
      </c>
      <c r="E23" s="9">
        <f t="shared" ca="1" si="30"/>
        <v>790973003.67769086</v>
      </c>
      <c r="F23" s="9">
        <f t="shared" ca="1" si="30"/>
        <v>870982187.79852784</v>
      </c>
      <c r="G23" s="9">
        <f t="shared" ca="1" si="30"/>
        <v>953221650.59949195</v>
      </c>
      <c r="H23" s="9">
        <f t="shared" ca="1" si="30"/>
        <v>1038742824.6818516</v>
      </c>
      <c r="I23" s="9">
        <f t="shared" ca="1" si="30"/>
        <v>1128109056.0266376</v>
      </c>
      <c r="J23" s="9">
        <f ca="1">J20-J22</f>
        <v>1219525328.1856594</v>
      </c>
      <c r="K23" s="9">
        <f t="shared" ca="1" si="30"/>
        <v>1313304266.8085341</v>
      </c>
      <c r="L23" s="9">
        <f t="shared" ca="1" si="30"/>
        <v>1410044321.2007511</v>
      </c>
      <c r="M23" s="9">
        <f t="shared" ca="1" si="30"/>
        <v>1509662441.1092257</v>
      </c>
      <c r="N23" s="9">
        <f t="shared" ca="1" si="30"/>
        <v>1611015599.6896083</v>
      </c>
      <c r="O23" s="9">
        <f t="shared" ca="1" si="30"/>
        <v>1714300345.2728777</v>
      </c>
      <c r="P23" s="9">
        <f t="shared" ca="1" si="30"/>
        <v>1819738756.7004845</v>
      </c>
      <c r="Q23" s="9">
        <f t="shared" ca="1" si="30"/>
        <v>1927645395.2417712</v>
      </c>
      <c r="R23" s="9">
        <f t="shared" ca="1" si="30"/>
        <v>2038166500.6794662</v>
      </c>
      <c r="S23" s="9">
        <f t="shared" ca="1" si="30"/>
        <v>2151598731.2374439</v>
      </c>
      <c r="T23" s="9">
        <f t="shared" ca="1" si="30"/>
        <v>2268273233.5615668</v>
      </c>
      <c r="U23" s="9">
        <f t="shared" ca="1" si="30"/>
        <v>2388558654.0365791</v>
      </c>
      <c r="V23" s="9">
        <f t="shared" ca="1" si="30"/>
        <v>2513017529.6424532</v>
      </c>
      <c r="W23" s="9">
        <f t="shared" ca="1" si="30"/>
        <v>2641763152.0886955</v>
      </c>
      <c r="X23" s="9">
        <f t="shared" ca="1" si="30"/>
        <v>2775255862.2045269</v>
      </c>
      <c r="Y23" s="9">
        <f t="shared" ca="1" si="30"/>
        <v>2911332706.3153248</v>
      </c>
      <c r="Z23" s="9">
        <f t="shared" ca="1" si="30"/>
        <v>3050189793.7037554</v>
      </c>
      <c r="AA23" s="9">
        <f t="shared" ca="1" si="30"/>
        <v>3192046463.5850353</v>
      </c>
      <c r="AB23" s="9">
        <f t="shared" ca="1" si="30"/>
        <v>3337147355.7068281</v>
      </c>
      <c r="AC23" s="9">
        <f t="shared" ca="1" si="30"/>
        <v>3485764631.8158703</v>
      </c>
      <c r="AD23" s="9">
        <f t="shared" ca="1" si="30"/>
        <v>3638200357.6978292</v>
      </c>
      <c r="AE23" s="9">
        <f t="shared" ca="1" si="30"/>
        <v>3794789056.0730171</v>
      </c>
      <c r="AF23" s="9">
        <f t="shared" ca="1" si="30"/>
        <v>3949981426.8248639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393112000</v>
      </c>
      <c r="D5" s="1">
        <f ca="1">C5+C6</f>
        <v>436719178.30240178</v>
      </c>
      <c r="E5" s="1">
        <f t="shared" ref="E5:AF5" ca="1" si="1">D5+D6</f>
        <v>467384020.10538208</v>
      </c>
      <c r="F5" s="1">
        <f t="shared" ca="1" si="1"/>
        <v>499299077.07088959</v>
      </c>
      <c r="G5" s="1">
        <f t="shared" ca="1" si="1"/>
        <v>532204186.46215761</v>
      </c>
      <c r="H5" s="1">
        <f t="shared" ca="1" si="1"/>
        <v>565140572.39223599</v>
      </c>
      <c r="I5" s="1">
        <f t="shared" ca="1" si="1"/>
        <v>597640211.55217302</v>
      </c>
      <c r="J5" s="1">
        <f t="shared" ca="1" si="1"/>
        <v>631596185.7260536</v>
      </c>
      <c r="K5" s="1">
        <f t="shared" ca="1" si="1"/>
        <v>666796756.17704022</v>
      </c>
      <c r="L5" s="1">
        <f t="shared" ca="1" si="1"/>
        <v>702995038.42833114</v>
      </c>
      <c r="M5" s="1">
        <f t="shared" ca="1" si="1"/>
        <v>740395592.85379374</v>
      </c>
      <c r="N5" s="1">
        <f t="shared" ca="1" si="1"/>
        <v>780266685.98475194</v>
      </c>
      <c r="O5" s="1">
        <f t="shared" ca="1" si="1"/>
        <v>822540853.21668446</v>
      </c>
      <c r="P5" s="1">
        <f t="shared" ca="1" si="1"/>
        <v>867129061.46095967</v>
      </c>
      <c r="Q5" s="1">
        <f t="shared" ca="1" si="1"/>
        <v>913918496.734887</v>
      </c>
      <c r="R5" s="1">
        <f t="shared" ca="1" si="1"/>
        <v>962908252.14429009</v>
      </c>
      <c r="S5" s="1">
        <f t="shared" ca="1" si="1"/>
        <v>1013951525.719501</v>
      </c>
      <c r="T5" s="1">
        <f t="shared" ca="1" si="1"/>
        <v>1066871691.2205238</v>
      </c>
      <c r="U5" s="1">
        <f t="shared" ca="1" si="1"/>
        <v>1121459431.9879925</v>
      </c>
      <c r="V5" s="1">
        <f t="shared" ca="1" si="1"/>
        <v>1177469658.7843587</v>
      </c>
      <c r="W5" s="1">
        <f t="shared" ca="1" si="1"/>
        <v>1234968150.0172288</v>
      </c>
      <c r="X5" s="1">
        <f t="shared" ca="1" si="1"/>
        <v>1293679365.218241</v>
      </c>
      <c r="Y5" s="1">
        <f t="shared" ca="1" si="1"/>
        <v>1355956972.0344257</v>
      </c>
      <c r="Z5" s="1">
        <f t="shared" ca="1" si="1"/>
        <v>1421801678.0026417</v>
      </c>
      <c r="AA5" s="1">
        <f t="shared" ca="1" si="1"/>
        <v>1491197258.8654213</v>
      </c>
      <c r="AB5" s="1">
        <f t="shared" ca="1" si="1"/>
        <v>1564108689.5114965</v>
      </c>
      <c r="AC5" s="1">
        <f t="shared" ca="1" si="1"/>
        <v>1640480130.4988945</v>
      </c>
      <c r="AD5" s="1">
        <f t="shared" ca="1" si="1"/>
        <v>1720232760.6604621</v>
      </c>
      <c r="AE5" s="1">
        <f t="shared" ca="1" si="1"/>
        <v>1803262445.722194</v>
      </c>
      <c r="AF5" s="1">
        <f t="shared" ca="1" si="1"/>
        <v>1895356246.6772485</v>
      </c>
      <c r="AG5" s="1"/>
      <c r="AH5" s="1"/>
      <c r="AI5" s="1"/>
      <c r="AJ5" s="1"/>
      <c r="AK5" s="1"/>
      <c r="AL5" s="1"/>
      <c r="AM5" s="1"/>
      <c r="AN5" s="1"/>
      <c r="AO5" s="1"/>
      <c r="AP5" s="1"/>
    </row>
    <row r="6" spans="1:42" x14ac:dyDescent="0.35">
      <c r="A6" s="63" t="s">
        <v>3</v>
      </c>
      <c r="C6" s="1">
        <f ca="1">-'Cash Flow'!C13</f>
        <v>43607178.302401796</v>
      </c>
      <c r="D6" s="1">
        <f ca="1">-'Cash Flow'!D13</f>
        <v>30664841.802980334</v>
      </c>
      <c r="E6" s="1">
        <f ca="1">-'Cash Flow'!E13</f>
        <v>31915056.965507478</v>
      </c>
      <c r="F6" s="1">
        <f ca="1">-'Cash Flow'!F13</f>
        <v>32905109.391268015</v>
      </c>
      <c r="G6" s="1">
        <f ca="1">-'Cash Flow'!G13</f>
        <v>32936385.930078402</v>
      </c>
      <c r="H6" s="1">
        <f ca="1">-'Cash Flow'!H13</f>
        <v>32499639.159937024</v>
      </c>
      <c r="I6" s="1">
        <f ca="1">-'Cash Flow'!I13</f>
        <v>33955974.173880607</v>
      </c>
      <c r="J6" s="1">
        <f ca="1">-'Cash Flow'!J13</f>
        <v>35200570.450986654</v>
      </c>
      <c r="K6" s="1">
        <f ca="1">-'Cash Flow'!K13</f>
        <v>36198282.251290858</v>
      </c>
      <c r="L6" s="1">
        <f ca="1">-'Cash Flow'!L13</f>
        <v>37400554.425462633</v>
      </c>
      <c r="M6" s="1">
        <f ca="1">-'Cash Flow'!M13</f>
        <v>39871093.130958229</v>
      </c>
      <c r="N6" s="1">
        <f ca="1">-'Cash Flow'!N13</f>
        <v>42274167.231932521</v>
      </c>
      <c r="O6" s="1">
        <f ca="1">-'Cash Flow'!O13</f>
        <v>44588208.244275212</v>
      </c>
      <c r="P6" s="1">
        <f ca="1">-'Cash Flow'!P13</f>
        <v>46789435.273927361</v>
      </c>
      <c r="Q6" s="1">
        <f ca="1">-'Cash Flow'!Q13</f>
        <v>48989755.409403056</v>
      </c>
      <c r="R6" s="1">
        <f ca="1">-'Cash Flow'!R13</f>
        <v>51043273.575210959</v>
      </c>
      <c r="S6" s="1">
        <f ca="1">-'Cash Flow'!S13</f>
        <v>52920165.501022756</v>
      </c>
      <c r="T6" s="1">
        <f ca="1">-'Cash Flow'!T13</f>
        <v>54587740.76746875</v>
      </c>
      <c r="U6" s="1">
        <f ca="1">-'Cash Flow'!U13</f>
        <v>56010226.796366155</v>
      </c>
      <c r="V6" s="1">
        <f ca="1">-'Cash Flow'!V13</f>
        <v>57498491.232870042</v>
      </c>
      <c r="W6" s="1">
        <f ca="1">-'Cash Flow'!W13</f>
        <v>58711215.201012075</v>
      </c>
      <c r="X6" s="1">
        <f ca="1">-'Cash Flow'!X13</f>
        <v>62277606.81618464</v>
      </c>
      <c r="Y6" s="1">
        <f ca="1">-'Cash Flow'!Y13</f>
        <v>65844705.968216062</v>
      </c>
      <c r="Z6" s="1">
        <f ca="1">-'Cash Flow'!Z13</f>
        <v>69395580.862779498</v>
      </c>
      <c r="AA6" s="1">
        <f ca="1">-'Cash Flow'!AA13</f>
        <v>72911430.646075189</v>
      </c>
      <c r="AB6" s="1">
        <f ca="1">-'Cash Flow'!AB13</f>
        <v>76371440.98739785</v>
      </c>
      <c r="AC6" s="1">
        <f ca="1">-'Cash Flow'!AC13</f>
        <v>79752630.161567748</v>
      </c>
      <c r="AD6" s="1">
        <f ca="1">-'Cash Flow'!AD13</f>
        <v>83029685.061731815</v>
      </c>
      <c r="AE6" s="1">
        <f ca="1">-'Cash Flow'!AE13</f>
        <v>92093800.955054522</v>
      </c>
      <c r="AF6" s="1">
        <f ca="1">-'Cash Flow'!AF13</f>
        <v>101725441.25746989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15285171.240584064</v>
      </c>
      <c r="D8" s="1">
        <f ca="1">IF(SUM(D5:D6)&gt;0,Assumptions!$C$26*SUM(D5:D6),Assumptions!$C$27*(SUM(D5:D6)))</f>
        <v>16358440.703688374</v>
      </c>
      <c r="E8" s="1">
        <f ca="1">IF(SUM(E5:E6)&gt;0,Assumptions!$C$26*SUM(E5:E6),Assumptions!$C$27*(SUM(E5:E6)))</f>
        <v>17475467.697481137</v>
      </c>
      <c r="F8" s="1">
        <f ca="1">IF(SUM(F5:F6)&gt;0,Assumptions!$C$26*SUM(F5:F6),Assumptions!$C$27*(SUM(F5:F6)))</f>
        <v>18627146.526175518</v>
      </c>
      <c r="G8" s="1">
        <f ca="1">IF(SUM(G5:G6)&gt;0,Assumptions!$C$26*SUM(G5:G6),Assumptions!$C$27*(SUM(G5:G6)))</f>
        <v>19779920.033728261</v>
      </c>
      <c r="H8" s="1">
        <f ca="1">IF(SUM(H5:H6)&gt;0,Assumptions!$C$26*SUM(H5:H6),Assumptions!$C$27*(SUM(H5:H6)))</f>
        <v>20917407.404326059</v>
      </c>
      <c r="I8" s="1">
        <f ca="1">IF(SUM(I5:I6)&gt;0,Assumptions!$C$26*SUM(I5:I6),Assumptions!$C$27*(SUM(I5:I6)))</f>
        <v>22105866.500411879</v>
      </c>
      <c r="J8" s="1">
        <f ca="1">IF(SUM(J5:J6)&gt;0,Assumptions!$C$26*SUM(J5:J6),Assumptions!$C$27*(SUM(J5:J6)))</f>
        <v>23337886.46619641</v>
      </c>
      <c r="K8" s="1">
        <f ca="1">IF(SUM(K5:K6)&gt;0,Assumptions!$C$26*SUM(K5:K6),Assumptions!$C$27*(SUM(K5:K6)))</f>
        <v>24604826.344991591</v>
      </c>
      <c r="L8" s="1">
        <f ca="1">IF(SUM(L5:L6)&gt;0,Assumptions!$C$26*SUM(L5:L6),Assumptions!$C$27*(SUM(L5:L6)))</f>
        <v>25913845.749882784</v>
      </c>
      <c r="M8" s="1">
        <f ca="1">IF(SUM(M5:M6)&gt;0,Assumptions!$C$26*SUM(M5:M6),Assumptions!$C$27*(SUM(M5:M6)))</f>
        <v>27309334.00946632</v>
      </c>
      <c r="N8" s="1">
        <f ca="1">IF(SUM(N5:N6)&gt;0,Assumptions!$C$26*SUM(N5:N6),Assumptions!$C$27*(SUM(N5:N6)))</f>
        <v>28788929.862583958</v>
      </c>
      <c r="O8" s="1">
        <f ca="1">IF(SUM(O5:O6)&gt;0,Assumptions!$C$26*SUM(O5:O6),Assumptions!$C$27*(SUM(O5:O6)))</f>
        <v>30349517.151133593</v>
      </c>
      <c r="P8" s="1">
        <f ca="1">IF(SUM(P5:P6)&gt;0,Assumptions!$C$26*SUM(P5:P6),Assumptions!$C$27*(SUM(P5:P6)))</f>
        <v>31987147.385721046</v>
      </c>
      <c r="Q8" s="1">
        <f ca="1">IF(SUM(Q5:Q6)&gt;0,Assumptions!$C$26*SUM(Q5:Q6),Assumptions!$C$27*(SUM(Q5:Q6)))</f>
        <v>33701788.825050153</v>
      </c>
      <c r="R8" s="1">
        <f ca="1">IF(SUM(R5:R6)&gt;0,Assumptions!$C$26*SUM(R5:R6),Assumptions!$C$27*(SUM(R5:R6)))</f>
        <v>35488303.400182538</v>
      </c>
      <c r="S8" s="1">
        <f ca="1">IF(SUM(S5:S6)&gt;0,Assumptions!$C$26*SUM(S5:S6),Assumptions!$C$27*(SUM(S5:S6)))</f>
        <v>37340509.192718334</v>
      </c>
      <c r="T8" s="1">
        <f ca="1">IF(SUM(T5:T6)&gt;0,Assumptions!$C$26*SUM(T5:T6),Assumptions!$C$27*(SUM(T5:T6)))</f>
        <v>39251080.11957974</v>
      </c>
      <c r="U8" s="1">
        <f ca="1">IF(SUM(U5:U6)&gt;0,Assumptions!$C$26*SUM(U5:U6),Assumptions!$C$27*(SUM(U5:U6)))</f>
        <v>41211438.057452559</v>
      </c>
      <c r="V8" s="1">
        <f ca="1">IF(SUM(V5:V6)&gt;0,Assumptions!$C$26*SUM(V5:V6),Assumptions!$C$27*(SUM(V5:V6)))</f>
        <v>43223885.250603013</v>
      </c>
      <c r="W8" s="1">
        <f ca="1">IF(SUM(W5:W6)&gt;0,Assumptions!$C$26*SUM(W5:W6),Assumptions!$C$27*(SUM(W5:W6)))</f>
        <v>45278777.782638438</v>
      </c>
      <c r="X8" s="1">
        <f ca="1">IF(SUM(X5:X6)&gt;0,Assumptions!$C$26*SUM(X5:X6),Assumptions!$C$27*(SUM(X5:X6)))</f>
        <v>47458494.021204904</v>
      </c>
      <c r="Y8" s="1">
        <f ca="1">IF(SUM(Y5:Y6)&gt;0,Assumptions!$C$26*SUM(Y5:Y6),Assumptions!$C$27*(SUM(Y5:Y6)))</f>
        <v>49763058.730092466</v>
      </c>
      <c r="Z8" s="1">
        <f ca="1">IF(SUM(Z5:Z6)&gt;0,Assumptions!$C$26*SUM(Z5:Z6),Assumptions!$C$27*(SUM(Z5:Z6)))</f>
        <v>52191904.060289748</v>
      </c>
      <c r="AA8" s="1">
        <f ca="1">IF(SUM(AA5:AA6)&gt;0,Assumptions!$C$26*SUM(AA5:AA6),Assumptions!$C$27*(SUM(AA5:AA6)))</f>
        <v>54743804.132902384</v>
      </c>
      <c r="AB8" s="1">
        <f ca="1">IF(SUM(AB5:AB6)&gt;0,Assumptions!$C$26*SUM(AB5:AB6),Assumptions!$C$27*(SUM(AB5:AB6)))</f>
        <v>57416804.567461312</v>
      </c>
      <c r="AC8" s="1">
        <f ca="1">IF(SUM(AC5:AC6)&gt;0,Assumptions!$C$26*SUM(AC5:AC6),Assumptions!$C$27*(SUM(AC5:AC6)))</f>
        <v>60208146.62311618</v>
      </c>
      <c r="AD8" s="1">
        <f ca="1">IF(SUM(AD5:AD6)&gt;0,Assumptions!$C$26*SUM(AD5:AD6),Assumptions!$C$27*(SUM(AD5:AD6)))</f>
        <v>63114185.600276798</v>
      </c>
      <c r="AE8" s="1">
        <f ca="1">IF(SUM(AE5:AE6)&gt;0,Assumptions!$C$26*SUM(AE5:AE6),Assumptions!$C$27*(SUM(AE5:AE6)))</f>
        <v>66337468.633703701</v>
      </c>
      <c r="AF8" s="1">
        <f ca="1">IF(SUM(AF5:AF6)&gt;0,Assumptions!$C$26*SUM(AF5:AF6),Assumptions!$C$27*(SUM(AF5:AF6)))</f>
        <v>69897859.077715144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9"/>
  <sheetViews>
    <sheetView topLeftCell="A8" zoomScaleNormal="100" workbookViewId="0">
      <selection sqref="A1:XFD1048576"/>
    </sheetView>
  </sheetViews>
  <sheetFormatPr defaultRowHeight="15.5" x14ac:dyDescent="0.35"/>
  <cols>
    <col min="1" max="1" width="107.9140625" style="63" customWidth="1"/>
    <col min="2" max="2" width="18.1640625" style="63" bestFit="1" customWidth="1"/>
    <col min="3" max="3" width="49.7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1"/>
    </row>
    <row r="6" spans="1:3" ht="18.5" x14ac:dyDescent="0.45">
      <c r="A6" s="90"/>
      <c r="B6" s="181"/>
    </row>
    <row r="7" spans="1:3" ht="18.5" x14ac:dyDescent="0.45">
      <c r="A7" s="90" t="s">
        <v>96</v>
      </c>
      <c r="B7" s="182">
        <f>Assumptions!C24</f>
        <v>102602000</v>
      </c>
      <c r="C7" s="179" t="s">
        <v>200</v>
      </c>
    </row>
    <row r="8" spans="1:3" ht="34" x14ac:dyDescent="0.45">
      <c r="A8" s="90" t="s">
        <v>174</v>
      </c>
      <c r="B8" s="183">
        <f>Assumptions!$C$133</f>
        <v>0.7</v>
      </c>
      <c r="C8" s="179" t="s">
        <v>201</v>
      </c>
    </row>
    <row r="9" spans="1:3" ht="18.5" x14ac:dyDescent="0.45">
      <c r="A9" s="90"/>
      <c r="B9" s="184"/>
      <c r="C9" s="179"/>
    </row>
    <row r="10" spans="1:3" ht="68" x14ac:dyDescent="0.45">
      <c r="A10" s="94" t="s">
        <v>102</v>
      </c>
      <c r="B10" s="185">
        <f>Assumptions!C135</f>
        <v>53092.333333333328</v>
      </c>
      <c r="C10" s="179" t="s">
        <v>202</v>
      </c>
    </row>
    <row r="11" spans="1:3" ht="18.5" x14ac:dyDescent="0.45">
      <c r="A11" s="94"/>
      <c r="B11" s="186"/>
      <c r="C11" s="179"/>
    </row>
    <row r="12" spans="1:3" ht="18.5" x14ac:dyDescent="0.45">
      <c r="A12" s="94" t="s">
        <v>184</v>
      </c>
      <c r="B12" s="182">
        <f>(B7*B8)/B10</f>
        <v>1352.764052562517</v>
      </c>
      <c r="C12" s="179"/>
    </row>
    <row r="13" spans="1:3" ht="18.5" x14ac:dyDescent="0.45">
      <c r="A13" s="96"/>
      <c r="B13" s="187"/>
      <c r="C13" s="179"/>
    </row>
    <row r="14" spans="1:3" ht="18.5" x14ac:dyDescent="0.45">
      <c r="A14" s="94" t="s">
        <v>103</v>
      </c>
      <c r="B14" s="103">
        <v>1</v>
      </c>
      <c r="C14" s="179"/>
    </row>
    <row r="15" spans="1:3" ht="18.5" x14ac:dyDescent="0.45">
      <c r="A15" s="96"/>
      <c r="B15" s="99"/>
      <c r="C15" s="179"/>
    </row>
    <row r="16" spans="1:3" ht="18.5" x14ac:dyDescent="0.45">
      <c r="A16" s="96" t="s">
        <v>179</v>
      </c>
      <c r="B16" s="188">
        <f>B12/B14</f>
        <v>1352.764052562517</v>
      </c>
      <c r="C16" s="179"/>
    </row>
    <row r="17" spans="1:3" ht="18.5" x14ac:dyDescent="0.45">
      <c r="A17" s="94"/>
      <c r="B17" s="189"/>
      <c r="C17" s="179"/>
    </row>
    <row r="18" spans="1:3" ht="18.5" x14ac:dyDescent="0.45">
      <c r="A18" s="102" t="s">
        <v>178</v>
      </c>
      <c r="B18" s="189"/>
      <c r="C18" s="179"/>
    </row>
    <row r="19" spans="1:3" ht="18.5" x14ac:dyDescent="0.45">
      <c r="A19" s="94"/>
      <c r="B19" s="189"/>
      <c r="C19" s="179"/>
    </row>
    <row r="20" spans="1:3" ht="34" x14ac:dyDescent="0.45">
      <c r="A20" s="94" t="s">
        <v>65</v>
      </c>
      <c r="B20" s="182">
        <f>'Profit and Loss'!L5</f>
        <v>288196108.62473488</v>
      </c>
      <c r="C20" s="179" t="s">
        <v>203</v>
      </c>
    </row>
    <row r="21" spans="1:3" ht="34" x14ac:dyDescent="0.45">
      <c r="A21" s="94" t="str">
        <f>A8</f>
        <v>Assumed revenue from households</v>
      </c>
      <c r="B21" s="183">
        <f>B8</f>
        <v>0.7</v>
      </c>
      <c r="C21" s="179" t="s">
        <v>201</v>
      </c>
    </row>
    <row r="22" spans="1:3" ht="18.5" x14ac:dyDescent="0.45">
      <c r="A22" s="94"/>
      <c r="B22" s="186"/>
      <c r="C22" s="179"/>
    </row>
    <row r="23" spans="1:3" ht="34" x14ac:dyDescent="0.45">
      <c r="A23" s="94" t="s">
        <v>101</v>
      </c>
      <c r="B23" s="185">
        <f>Assumptions!M135</f>
        <v>62893.780740158174</v>
      </c>
      <c r="C23" s="179" t="s">
        <v>204</v>
      </c>
    </row>
    <row r="24" spans="1:3" ht="18.5" x14ac:dyDescent="0.45">
      <c r="A24" s="94"/>
      <c r="B24" s="186"/>
      <c r="C24" s="179"/>
    </row>
    <row r="25" spans="1:3" ht="18.5" x14ac:dyDescent="0.45">
      <c r="A25" s="94" t="s">
        <v>183</v>
      </c>
      <c r="B25" s="182">
        <f>(B20*B21)/B23</f>
        <v>3207.5870406134381</v>
      </c>
      <c r="C25" s="179"/>
    </row>
    <row r="26" spans="1:3" ht="18.5" x14ac:dyDescent="0.45">
      <c r="A26" s="94"/>
      <c r="B26" s="182"/>
      <c r="C26" s="179"/>
    </row>
    <row r="27" spans="1:3" ht="34" x14ac:dyDescent="0.45">
      <c r="A27" s="94" t="s">
        <v>103</v>
      </c>
      <c r="B27" s="103">
        <f>1.022^11</f>
        <v>1.2704566586717592</v>
      </c>
      <c r="C27" s="179" t="s">
        <v>205</v>
      </c>
    </row>
    <row r="28" spans="1:3" ht="18.5" x14ac:dyDescent="0.45">
      <c r="A28" s="96"/>
      <c r="B28" s="187"/>
      <c r="C28" s="179"/>
    </row>
    <row r="29" spans="1:3" ht="18.5" x14ac:dyDescent="0.45">
      <c r="A29" s="96" t="s">
        <v>180</v>
      </c>
      <c r="B29" s="182">
        <f>B25/B27</f>
        <v>2524.7512528030006</v>
      </c>
      <c r="C29" s="179"/>
    </row>
    <row r="30" spans="1:3" ht="18.5" x14ac:dyDescent="0.45">
      <c r="A30" s="96"/>
      <c r="B30" s="187"/>
      <c r="C30" s="179"/>
    </row>
    <row r="31" spans="1:3" ht="18.5" x14ac:dyDescent="0.45">
      <c r="A31" s="102" t="s">
        <v>186</v>
      </c>
      <c r="B31" s="190"/>
      <c r="C31" s="179"/>
    </row>
    <row r="32" spans="1:3" ht="18.5" x14ac:dyDescent="0.45">
      <c r="A32" s="94"/>
      <c r="B32" s="182"/>
      <c r="C32" s="179"/>
    </row>
    <row r="33" spans="1:3" ht="34" x14ac:dyDescent="0.45">
      <c r="A33" s="94" t="s">
        <v>66</v>
      </c>
      <c r="B33" s="182">
        <f>'Profit and Loss'!AF5</f>
        <v>758483442.20494699</v>
      </c>
      <c r="C33" s="179" t="s">
        <v>203</v>
      </c>
    </row>
    <row r="34" spans="1:3" ht="34" x14ac:dyDescent="0.45">
      <c r="A34" s="94" t="str">
        <f>A21</f>
        <v>Assumed revenue from households</v>
      </c>
      <c r="B34" s="183">
        <f>B21</f>
        <v>0.7</v>
      </c>
      <c r="C34" s="179" t="s">
        <v>201</v>
      </c>
    </row>
    <row r="35" spans="1:3" ht="18.5" x14ac:dyDescent="0.45">
      <c r="A35" s="94"/>
      <c r="B35" s="186"/>
      <c r="C35" s="179"/>
    </row>
    <row r="36" spans="1:3" ht="34" x14ac:dyDescent="0.45">
      <c r="A36" s="94" t="s">
        <v>100</v>
      </c>
      <c r="B36" s="185">
        <f>Assumptions!AG135</f>
        <v>88259.097478915355</v>
      </c>
      <c r="C36" s="179" t="s">
        <v>204</v>
      </c>
    </row>
    <row r="37" spans="1:3" ht="18.5" x14ac:dyDescent="0.45">
      <c r="A37" s="94"/>
      <c r="B37" s="186"/>
      <c r="C37" s="179"/>
    </row>
    <row r="38" spans="1:3" ht="18.5" x14ac:dyDescent="0.45">
      <c r="A38" s="94" t="s">
        <v>182</v>
      </c>
      <c r="B38" s="182">
        <f>(B33*B34)/B36</f>
        <v>6015.6791164820297</v>
      </c>
      <c r="C38" s="179"/>
    </row>
    <row r="39" spans="1:3" ht="18.5" x14ac:dyDescent="0.45">
      <c r="A39" s="94"/>
      <c r="B39" s="186"/>
      <c r="C39" s="179"/>
    </row>
    <row r="40" spans="1:3" ht="34" x14ac:dyDescent="0.45">
      <c r="A40" s="94" t="s">
        <v>103</v>
      </c>
      <c r="B40" s="103">
        <f>1.022^31</f>
        <v>1.9632597808456462</v>
      </c>
      <c r="C40" s="179" t="s">
        <v>205</v>
      </c>
    </row>
    <row r="41" spans="1:3" ht="18.5" x14ac:dyDescent="0.45">
      <c r="A41" s="96"/>
      <c r="B41" s="187"/>
    </row>
    <row r="42" spans="1:3" ht="18.5" x14ac:dyDescent="0.45">
      <c r="A42" s="96" t="s">
        <v>181</v>
      </c>
      <c r="B42" s="182">
        <f>B38/B40</f>
        <v>3064.127923962697</v>
      </c>
    </row>
    <row r="43" spans="1:3" x14ac:dyDescent="0.35">
      <c r="B43" s="191"/>
    </row>
    <row r="44" spans="1:3" x14ac:dyDescent="0.35">
      <c r="B44" s="191"/>
    </row>
    <row r="45" spans="1:3" x14ac:dyDescent="0.35">
      <c r="B45" s="191"/>
    </row>
    <row r="46" spans="1:3" x14ac:dyDescent="0.35">
      <c r="B46" s="191"/>
    </row>
    <row r="47" spans="1:3" x14ac:dyDescent="0.35">
      <c r="B47" s="191"/>
    </row>
    <row r="48" spans="1:3" x14ac:dyDescent="0.35">
      <c r="B48" s="191"/>
    </row>
    <row r="49" spans="2:2" x14ac:dyDescent="0.35">
      <c r="B49"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1.7085795363435796E-2</v>
      </c>
      <c r="D13" s="128">
        <f t="shared" ref="D13:AG13" si="3">(1+$C$13)^D8</f>
        <v>1.0170857953634358</v>
      </c>
      <c r="E13" s="128">
        <f t="shared" si="3"/>
        <v>1.0344635151300727</v>
      </c>
      <c r="F13" s="128">
        <f t="shared" si="3"/>
        <v>1.0521381470605256</v>
      </c>
      <c r="G13" s="128">
        <f t="shared" si="3"/>
        <v>1.0701147641352662</v>
      </c>
      <c r="H13" s="128">
        <f t="shared" si="3"/>
        <v>1.0883985260106728</v>
      </c>
      <c r="I13" s="128">
        <f t="shared" si="3"/>
        <v>1.1069946804999562</v>
      </c>
      <c r="J13" s="128">
        <f t="shared" si="3"/>
        <v>1.1259085650793903</v>
      </c>
      <c r="K13" s="128">
        <f t="shared" si="3"/>
        <v>1.1451456084202765</v>
      </c>
      <c r="L13" s="128">
        <f t="shared" si="3"/>
        <v>1.1647113319470825</v>
      </c>
      <c r="M13" s="128">
        <f t="shared" si="3"/>
        <v>1.184611351422205</v>
      </c>
      <c r="N13" s="128">
        <f t="shared" si="3"/>
        <v>1.2048513785578079</v>
      </c>
      <c r="O13" s="128">
        <f t="shared" si="3"/>
        <v>1.2254372226551999</v>
      </c>
      <c r="P13" s="128">
        <f t="shared" si="3"/>
        <v>1.2463747922722239</v>
      </c>
      <c r="Q13" s="128">
        <f t="shared" si="3"/>
        <v>1.2676700969191319</v>
      </c>
      <c r="R13" s="128">
        <f t="shared" si="3"/>
        <v>1.2893292487834389</v>
      </c>
      <c r="S13" s="128">
        <f t="shared" si="3"/>
        <v>1.3113584644842451</v>
      </c>
      <c r="T13" s="128">
        <f t="shared" si="3"/>
        <v>1.3337640668565323</v>
      </c>
      <c r="U13" s="128">
        <f t="shared" si="3"/>
        <v>1.3565524867659469</v>
      </c>
      <c r="V13" s="128">
        <f t="shared" si="3"/>
        <v>1.3797302649545897</v>
      </c>
      <c r="W13" s="128">
        <f t="shared" si="3"/>
        <v>1.4033040539183428</v>
      </c>
      <c r="X13" s="128">
        <f t="shared" si="3"/>
        <v>1.4272806198162715</v>
      </c>
      <c r="Y13" s="128">
        <f t="shared" si="3"/>
        <v>1.4516668444126501</v>
      </c>
      <c r="Z13" s="128">
        <f t="shared" si="3"/>
        <v>1.4764697270521689</v>
      </c>
      <c r="AA13" s="128">
        <f t="shared" si="3"/>
        <v>1.5016963866688904</v>
      </c>
      <c r="AB13" s="128">
        <f t="shared" si="3"/>
        <v>1.527354063829526</v>
      </c>
      <c r="AC13" s="128">
        <f t="shared" si="3"/>
        <v>1.5534501228116291</v>
      </c>
      <c r="AD13" s="128">
        <f t="shared" si="3"/>
        <v>1.5799920537172929</v>
      </c>
      <c r="AE13" s="128">
        <f t="shared" si="3"/>
        <v>1.6069874746229609</v>
      </c>
      <c r="AF13" s="128">
        <f t="shared" si="3"/>
        <v>1.6344441337659734</v>
      </c>
      <c r="AG13" s="128">
        <f t="shared" si="3"/>
        <v>1.6623699117684669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1885960600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942980300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393112000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197</v>
      </c>
      <c r="C24" s="136">
        <v>102602000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198</v>
      </c>
      <c r="C25" s="136">
        <v>41583000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-3.1E-2</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-2.5999999999999999E-2</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-3.7237901148740038E-3</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-1.5108601515041453E-3</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-1.0138754446187281E-3</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-3.1275014443393756E-3</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-1.2660258766401533E-3</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-8.4867165299684633E-4</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0.996276209885126</v>
      </c>
      <c r="I43" s="142">
        <f>H43*(1+$C$35)</f>
        <v>0.99256628638307165</v>
      </c>
      <c r="J43" s="142">
        <f>I43*(1+$C$35)</f>
        <v>0.98887017785748121</v>
      </c>
      <c r="K43" s="142">
        <f>J43*(1+$C$35)</f>
        <v>0.9851878328642818</v>
      </c>
      <c r="L43" s="142">
        <f>K43*(1+$C$35)</f>
        <v>0.98151920015096761</v>
      </c>
      <c r="M43" s="142">
        <f>L43*(1+$C$36)</f>
        <v>0.98003626190352333</v>
      </c>
      <c r="N43" s="142">
        <f>M43*(1+$C$36)</f>
        <v>0.97855556416838418</v>
      </c>
      <c r="O43" s="142">
        <f>N43*(1+$C$36)</f>
        <v>0.97707710356044952</v>
      </c>
      <c r="P43" s="142">
        <f>O43*(1+$C$36)</f>
        <v>0.97560087669973294</v>
      </c>
      <c r="Q43" s="142">
        <f>P43*(1+$C$36)</f>
        <v>0.97412688021135485</v>
      </c>
      <c r="R43" s="142">
        <f>Q43*(1+$C$37)</f>
        <v>0.97313923688756554</v>
      </c>
      <c r="S43" s="142">
        <f>R43*(1+$C$37)</f>
        <v>0.97215259491109018</v>
      </c>
      <c r="T43" s="142">
        <f>S43*(1+$C$37)</f>
        <v>0.97116695326668745</v>
      </c>
      <c r="U43" s="142">
        <f>T43*(1+$C$37)</f>
        <v>0.97018231094014518</v>
      </c>
      <c r="V43" s="142">
        <f>U43*(1+$C$37)</f>
        <v>0.96919866691827949</v>
      </c>
      <c r="W43" s="142">
        <f t="shared" ref="W43:AG43" si="4">V43</f>
        <v>0.96919866691827949</v>
      </c>
      <c r="X43" s="142">
        <f t="shared" si="4"/>
        <v>0.96919866691827949</v>
      </c>
      <c r="Y43" s="142">
        <f t="shared" si="4"/>
        <v>0.96919866691827949</v>
      </c>
      <c r="Z43" s="142">
        <f t="shared" si="4"/>
        <v>0.96919866691827949</v>
      </c>
      <c r="AA43" s="142">
        <f t="shared" si="4"/>
        <v>0.96919866691827949</v>
      </c>
      <c r="AB43" s="142">
        <f t="shared" si="4"/>
        <v>0.96919866691827949</v>
      </c>
      <c r="AC43" s="142">
        <f t="shared" si="4"/>
        <v>0.96919866691827949</v>
      </c>
      <c r="AD43" s="142">
        <f t="shared" si="4"/>
        <v>0.96919866691827949</v>
      </c>
      <c r="AE43" s="142">
        <f t="shared" si="4"/>
        <v>0.96919866691827949</v>
      </c>
      <c r="AF43" s="142">
        <f t="shared" si="4"/>
        <v>0.96919866691827949</v>
      </c>
      <c r="AG43" s="142">
        <f t="shared" si="4"/>
        <v>0.96919866691827949</v>
      </c>
    </row>
    <row r="44" spans="1:33" x14ac:dyDescent="0.35">
      <c r="A44" s="69" t="s">
        <v>60</v>
      </c>
      <c r="B44" s="69" t="s">
        <v>86</v>
      </c>
      <c r="C44" s="141">
        <v>1</v>
      </c>
      <c r="D44" s="142">
        <v>1</v>
      </c>
      <c r="E44" s="142">
        <v>1</v>
      </c>
      <c r="F44" s="142">
        <v>1</v>
      </c>
      <c r="G44" s="142">
        <v>1</v>
      </c>
      <c r="H44" s="142">
        <f>G44*(1+$C$39)</f>
        <v>0.99687249855566062</v>
      </c>
      <c r="I44" s="142">
        <f>H44*(1+$C$39)</f>
        <v>0.99375477837660564</v>
      </c>
      <c r="J44" s="142">
        <f>I44*(1+$C$39)</f>
        <v>0.9906468088719137</v>
      </c>
      <c r="K44" s="142">
        <f>J44*(1+$C$39)</f>
        <v>0.98754855954633658</v>
      </c>
      <c r="L44" s="142">
        <f>K44*(1+$C$39)</f>
        <v>0.98446000000000011</v>
      </c>
      <c r="M44" s="142">
        <f>L44*(1+$C$40)</f>
        <v>0.98321364816548296</v>
      </c>
      <c r="N44" s="142">
        <f>M44*(1+$C$40)</f>
        <v>0.98196887424463963</v>
      </c>
      <c r="O44" s="142">
        <f>N44*(1+$C$40)</f>
        <v>0.98072567623979068</v>
      </c>
      <c r="P44" s="142">
        <f>O44*(1+$C$40)</f>
        <v>0.97948405215578571</v>
      </c>
      <c r="Q44" s="142">
        <f>P44*(1+$C$40)</f>
        <v>0.97824400000000011</v>
      </c>
      <c r="R44" s="142">
        <f>Q44*(1+$C$41)</f>
        <v>0.97741379204748591</v>
      </c>
      <c r="S44" s="142">
        <f>R44*(1+$C$41)</f>
        <v>0.9765842886689271</v>
      </c>
      <c r="T44" s="142">
        <f>S44*(1+$C$41)</f>
        <v>0.97575548926637168</v>
      </c>
      <c r="U44" s="142">
        <f>T44*(1+$C$41)</f>
        <v>0.97492739324237521</v>
      </c>
      <c r="V44" s="142">
        <f>U44*(1+$C$41)</f>
        <v>0.9741000000000003</v>
      </c>
      <c r="W44" s="142">
        <f t="shared" ref="W44:AG44" si="5">V44</f>
        <v>0.9741000000000003</v>
      </c>
      <c r="X44" s="142">
        <f t="shared" si="5"/>
        <v>0.9741000000000003</v>
      </c>
      <c r="Y44" s="142">
        <f t="shared" si="5"/>
        <v>0.9741000000000003</v>
      </c>
      <c r="Z44" s="142">
        <f t="shared" si="5"/>
        <v>0.9741000000000003</v>
      </c>
      <c r="AA44" s="142">
        <f t="shared" si="5"/>
        <v>0.9741000000000003</v>
      </c>
      <c r="AB44" s="142">
        <f t="shared" si="5"/>
        <v>0.9741000000000003</v>
      </c>
      <c r="AC44" s="142">
        <f t="shared" si="5"/>
        <v>0.9741000000000003</v>
      </c>
      <c r="AD44" s="142">
        <f t="shared" si="5"/>
        <v>0.9741000000000003</v>
      </c>
      <c r="AE44" s="142">
        <f t="shared" si="5"/>
        <v>0.9741000000000003</v>
      </c>
      <c r="AF44" s="142">
        <f t="shared" si="5"/>
        <v>0.9741000000000003</v>
      </c>
      <c r="AG44" s="142">
        <f t="shared" si="5"/>
        <v>0.9741000000000003</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1407010000.0000002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2364911200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4155665.8168286565</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9878621.5453768559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7017143.6811027564</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11327185.052897964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25332923.877266478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18330054.465082221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28208676.010459077</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80" t="s">
        <v>176</v>
      </c>
      <c r="C77" s="87">
        <v>2894166000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-157942770.0678215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290086695.95654106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2736223229.9321785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3184252695.9565411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199</v>
      </c>
      <c r="C85" s="150">
        <v>147200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139498.6</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143349.29999999999</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19087.803218656656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22213.24203157282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2736223229.9321785</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3184252695.9565415</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2960237962.9443598</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2960237962.9443598</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98674598.764811993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28208676.010459077</v>
      </c>
      <c r="E111" s="149">
        <f t="shared" si="7"/>
        <v>28208676.010459077</v>
      </c>
      <c r="F111" s="149">
        <f t="shared" si="7"/>
        <v>28208676.010459077</v>
      </c>
      <c r="G111" s="149">
        <f t="shared" si="7"/>
        <v>28208676.010459077</v>
      </c>
      <c r="H111" s="149">
        <f t="shared" si="7"/>
        <v>28208676.010459077</v>
      </c>
      <c r="I111" s="149">
        <f t="shared" si="7"/>
        <v>28208676.010459077</v>
      </c>
      <c r="J111" s="149">
        <f t="shared" si="7"/>
        <v>28208676.010459077</v>
      </c>
      <c r="K111" s="149">
        <f t="shared" si="7"/>
        <v>28208676.010459077</v>
      </c>
      <c r="L111" s="149">
        <f t="shared" si="7"/>
        <v>28208676.010459077</v>
      </c>
      <c r="M111" s="149">
        <f t="shared" si="7"/>
        <v>28208676.010459077</v>
      </c>
      <c r="N111" s="149">
        <f t="shared" si="7"/>
        <v>28208676.010459077</v>
      </c>
      <c r="O111" s="149">
        <f t="shared" si="7"/>
        <v>28208676.010459077</v>
      </c>
      <c r="P111" s="149">
        <f t="shared" si="7"/>
        <v>28208676.010459077</v>
      </c>
      <c r="Q111" s="149">
        <f t="shared" si="7"/>
        <v>28208676.010459077</v>
      </c>
      <c r="R111" s="149">
        <f t="shared" si="7"/>
        <v>28208676.010459077</v>
      </c>
      <c r="S111" s="149">
        <f t="shared" si="7"/>
        <v>28208676.010459077</v>
      </c>
      <c r="T111" s="149">
        <f t="shared" si="7"/>
        <v>28208676.010459077</v>
      </c>
      <c r="U111" s="149">
        <f t="shared" si="7"/>
        <v>28208676.010459077</v>
      </c>
      <c r="V111" s="149">
        <f t="shared" si="7"/>
        <v>28208676.010459077</v>
      </c>
      <c r="W111" s="149">
        <f t="shared" si="7"/>
        <v>28208676.010459077</v>
      </c>
      <c r="X111" s="149">
        <f t="shared" si="7"/>
        <v>28208676.010459077</v>
      </c>
      <c r="Y111" s="149">
        <f t="shared" si="7"/>
        <v>28208676.010459077</v>
      </c>
      <c r="Z111" s="149">
        <f t="shared" si="7"/>
        <v>28208676.010459077</v>
      </c>
      <c r="AA111" s="149">
        <f t="shared" si="7"/>
        <v>28208676.010459077</v>
      </c>
      <c r="AB111" s="149">
        <f t="shared" si="7"/>
        <v>28208676.010459077</v>
      </c>
      <c r="AC111" s="149">
        <f t="shared" si="7"/>
        <v>28208676.010459077</v>
      </c>
      <c r="AD111" s="149">
        <f t="shared" si="7"/>
        <v>28208676.010459077</v>
      </c>
      <c r="AE111" s="149">
        <f t="shared" si="7"/>
        <v>28208676.010459077</v>
      </c>
      <c r="AF111" s="149">
        <f t="shared" si="7"/>
        <v>28208676.010459077</v>
      </c>
      <c r="AG111" s="149">
        <f t="shared" si="7"/>
        <v>28208676.010459077</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2960237962.9443598</v>
      </c>
      <c r="D113" s="149">
        <f t="shared" ref="D113:AG113" si="8">$C$102</f>
        <v>98674598.764811993</v>
      </c>
      <c r="E113" s="149">
        <f t="shared" si="8"/>
        <v>98674598.764811993</v>
      </c>
      <c r="F113" s="149">
        <f t="shared" si="8"/>
        <v>98674598.764811993</v>
      </c>
      <c r="G113" s="149">
        <f t="shared" si="8"/>
        <v>98674598.764811993</v>
      </c>
      <c r="H113" s="149">
        <f t="shared" si="8"/>
        <v>98674598.764811993</v>
      </c>
      <c r="I113" s="149">
        <f t="shared" si="8"/>
        <v>98674598.764811993</v>
      </c>
      <c r="J113" s="149">
        <f t="shared" si="8"/>
        <v>98674598.764811993</v>
      </c>
      <c r="K113" s="149">
        <f t="shared" si="8"/>
        <v>98674598.764811993</v>
      </c>
      <c r="L113" s="149">
        <f t="shared" si="8"/>
        <v>98674598.764811993</v>
      </c>
      <c r="M113" s="149">
        <f t="shared" si="8"/>
        <v>98674598.764811993</v>
      </c>
      <c r="N113" s="149">
        <f t="shared" si="8"/>
        <v>98674598.764811993</v>
      </c>
      <c r="O113" s="149">
        <f t="shared" si="8"/>
        <v>98674598.764811993</v>
      </c>
      <c r="P113" s="149">
        <f t="shared" si="8"/>
        <v>98674598.764811993</v>
      </c>
      <c r="Q113" s="149">
        <f t="shared" si="8"/>
        <v>98674598.764811993</v>
      </c>
      <c r="R113" s="149">
        <f t="shared" si="8"/>
        <v>98674598.764811993</v>
      </c>
      <c r="S113" s="149">
        <f t="shared" si="8"/>
        <v>98674598.764811993</v>
      </c>
      <c r="T113" s="149">
        <f t="shared" si="8"/>
        <v>98674598.764811993</v>
      </c>
      <c r="U113" s="149">
        <f t="shared" si="8"/>
        <v>98674598.764811993</v>
      </c>
      <c r="V113" s="149">
        <f t="shared" si="8"/>
        <v>98674598.764811993</v>
      </c>
      <c r="W113" s="149">
        <f t="shared" si="8"/>
        <v>98674598.764811993</v>
      </c>
      <c r="X113" s="149">
        <f t="shared" si="8"/>
        <v>98674598.764811993</v>
      </c>
      <c r="Y113" s="149">
        <f t="shared" si="8"/>
        <v>98674598.764811993</v>
      </c>
      <c r="Z113" s="149">
        <f t="shared" si="8"/>
        <v>98674598.764811993</v>
      </c>
      <c r="AA113" s="149">
        <f t="shared" si="8"/>
        <v>98674598.764811993</v>
      </c>
      <c r="AB113" s="149">
        <f t="shared" si="8"/>
        <v>98674598.764811993</v>
      </c>
      <c r="AC113" s="149">
        <f t="shared" si="8"/>
        <v>98674598.764811993</v>
      </c>
      <c r="AD113" s="149">
        <f t="shared" si="8"/>
        <v>98674598.764811993</v>
      </c>
      <c r="AE113" s="149">
        <f t="shared" si="8"/>
        <v>98674598.764811993</v>
      </c>
      <c r="AF113" s="149">
        <f t="shared" si="8"/>
        <v>98674598.764811993</v>
      </c>
      <c r="AG113" s="149">
        <f t="shared" si="8"/>
        <v>98674598.764811993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-308604.95015655458</v>
      </c>
      <c r="I115" s="149">
        <f t="shared" si="9"/>
        <v>-616244.73788577318</v>
      </c>
      <c r="J115" s="149">
        <f t="shared" si="9"/>
        <v>-922922.3817345202</v>
      </c>
      <c r="K115" s="149">
        <f t="shared" si="9"/>
        <v>-1228640.8908091933</v>
      </c>
      <c r="L115" s="149">
        <f t="shared" si="9"/>
        <v>-1533403.2648051679</v>
      </c>
      <c r="M115" s="149">
        <f t="shared" si="9"/>
        <v>-1656386.5319959372</v>
      </c>
      <c r="N115" s="149">
        <f t="shared" si="9"/>
        <v>-1779214.0991880447</v>
      </c>
      <c r="O115" s="149">
        <f t="shared" si="9"/>
        <v>-1901886.1635017395</v>
      </c>
      <c r="P115" s="149">
        <f t="shared" si="9"/>
        <v>-2024402.9218076617</v>
      </c>
      <c r="Q115" s="149">
        <f t="shared" si="9"/>
        <v>-2146764.570727244</v>
      </c>
      <c r="R115" s="149">
        <f t="shared" si="9"/>
        <v>-2228685.0073329359</v>
      </c>
      <c r="S115" s="149">
        <f t="shared" si="9"/>
        <v>-2310535.9203862846</v>
      </c>
      <c r="T115" s="149">
        <f t="shared" si="9"/>
        <v>-2392317.3688899577</v>
      </c>
      <c r="U115" s="149">
        <f t="shared" si="9"/>
        <v>-2474029.41179654</v>
      </c>
      <c r="V115" s="149">
        <f t="shared" si="9"/>
        <v>-2555672.1080086082</v>
      </c>
      <c r="W115" s="149">
        <f t="shared" si="9"/>
        <v>-2555672.1080086082</v>
      </c>
      <c r="X115" s="149">
        <f t="shared" si="9"/>
        <v>-2555672.1080086082</v>
      </c>
      <c r="Y115" s="149">
        <f t="shared" si="9"/>
        <v>-2555672.1080086082</v>
      </c>
      <c r="Z115" s="149">
        <f t="shared" si="9"/>
        <v>-2555672.1080086082</v>
      </c>
      <c r="AA115" s="149">
        <f t="shared" si="9"/>
        <v>-2555672.1080086082</v>
      </c>
      <c r="AB115" s="149">
        <f t="shared" si="9"/>
        <v>-2555672.1080086082</v>
      </c>
      <c r="AC115" s="149">
        <f t="shared" si="9"/>
        <v>-2555672.1080086082</v>
      </c>
      <c r="AD115" s="149">
        <f t="shared" si="9"/>
        <v>-2555672.1080086082</v>
      </c>
      <c r="AE115" s="149">
        <f t="shared" si="9"/>
        <v>-2555672.1080086082</v>
      </c>
      <c r="AF115" s="149">
        <f t="shared" si="9"/>
        <v>-2555672.1080086082</v>
      </c>
      <c r="AG115" s="149">
        <f t="shared" si="9"/>
        <v>-2555672.1080086082</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98674598.764811993</v>
      </c>
      <c r="E118" s="149">
        <f t="shared" ref="E118:AG118" si="11">E113+E115+E116</f>
        <v>98674598.764811993</v>
      </c>
      <c r="F118" s="149">
        <f>F113+F115+F116</f>
        <v>98674598.764811993</v>
      </c>
      <c r="G118" s="149">
        <f t="shared" si="11"/>
        <v>98674598.764811993</v>
      </c>
      <c r="H118" s="149">
        <f t="shared" si="11"/>
        <v>98365993.814655438</v>
      </c>
      <c r="I118" s="149">
        <f t="shared" si="11"/>
        <v>98058354.026926219</v>
      </c>
      <c r="J118" s="149">
        <f t="shared" si="11"/>
        <v>97751676.383077472</v>
      </c>
      <c r="K118" s="149">
        <f t="shared" si="11"/>
        <v>97445957.874002799</v>
      </c>
      <c r="L118" s="149">
        <f t="shared" si="11"/>
        <v>97141195.500006825</v>
      </c>
      <c r="M118" s="149">
        <f t="shared" si="11"/>
        <v>97018212.232816055</v>
      </c>
      <c r="N118" s="149">
        <f t="shared" si="11"/>
        <v>96895384.665623948</v>
      </c>
      <c r="O118" s="149">
        <f t="shared" si="11"/>
        <v>96772712.601310253</v>
      </c>
      <c r="P118" s="149">
        <f t="shared" si="11"/>
        <v>96650195.843004331</v>
      </c>
      <c r="Q118" s="149">
        <f t="shared" si="11"/>
        <v>96527834.194084749</v>
      </c>
      <c r="R118" s="149">
        <f t="shared" si="11"/>
        <v>96445913.757479057</v>
      </c>
      <c r="S118" s="149">
        <f t="shared" si="11"/>
        <v>96364062.844425708</v>
      </c>
      <c r="T118" s="149">
        <f t="shared" si="11"/>
        <v>96282281.395922035</v>
      </c>
      <c r="U118" s="149">
        <f t="shared" si="11"/>
        <v>96200569.353015453</v>
      </c>
      <c r="V118" s="149">
        <f t="shared" si="11"/>
        <v>96118926.656803384</v>
      </c>
      <c r="W118" s="149">
        <f t="shared" si="11"/>
        <v>96118926.656803384</v>
      </c>
      <c r="X118" s="149">
        <f t="shared" si="11"/>
        <v>96118926.656803384</v>
      </c>
      <c r="Y118" s="149">
        <f t="shared" si="11"/>
        <v>96118926.656803384</v>
      </c>
      <c r="Z118" s="149">
        <f t="shared" si="11"/>
        <v>96118926.656803384</v>
      </c>
      <c r="AA118" s="149">
        <f t="shared" si="11"/>
        <v>96118926.656803384</v>
      </c>
      <c r="AB118" s="149">
        <f t="shared" si="11"/>
        <v>96118926.656803384</v>
      </c>
      <c r="AC118" s="149">
        <f t="shared" si="11"/>
        <v>96118926.656803384</v>
      </c>
      <c r="AD118" s="149">
        <f t="shared" si="11"/>
        <v>96118926.656803384</v>
      </c>
      <c r="AE118" s="149">
        <f t="shared" si="11"/>
        <v>96118926.656803384</v>
      </c>
      <c r="AF118" s="149">
        <f t="shared" si="11"/>
        <v>96118926.656803384</v>
      </c>
      <c r="AG118" s="149">
        <f t="shared" si="11"/>
        <v>96118926.656803384</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2368190.3703554878</v>
      </c>
      <c r="E120" s="149">
        <f>(SUM($D$118:E118)*$C$104/$C$106)+(SUM($D$118:E118)*$C$105/$C$107)</f>
        <v>4736380.7407109756</v>
      </c>
      <c r="F120" s="149">
        <f>(SUM($D$118:F118)*$C$104/$C$106)+(SUM($D$118:F118)*$C$105/$C$107)</f>
        <v>7104571.1110664634</v>
      </c>
      <c r="G120" s="149">
        <f>(SUM($D$118:G118)*$C$104/$C$106)+(SUM($D$118:G118)*$C$105/$C$107)</f>
        <v>9472761.4814219512</v>
      </c>
      <c r="H120" s="149">
        <f>(SUM($D$118:H118)*$C$104/$C$106)+(SUM($D$118:H118)*$C$105/$C$107)</f>
        <v>11833545.332973681</v>
      </c>
      <c r="I120" s="149">
        <f>(SUM($D$118:I118)*$C$104/$C$106)+(SUM($D$118:I118)*$C$105/$C$107)</f>
        <v>14186945.829619909</v>
      </c>
      <c r="J120" s="149">
        <f>(SUM($D$118:J118)*$C$104/$C$106)+(SUM($D$118:J118)*$C$105/$C$107)</f>
        <v>16532986.06281377</v>
      </c>
      <c r="K120" s="149">
        <f>(SUM($D$118:K118)*$C$104/$C$106)+(SUM($D$118:K118)*$C$105/$C$107)</f>
        <v>18871689.051789839</v>
      </c>
      <c r="L120" s="149">
        <f>(SUM($D$118:L118)*$C$104/$C$106)+(SUM($D$118:L118)*$C$105/$C$107)</f>
        <v>21203077.743790001</v>
      </c>
      <c r="M120" s="149">
        <f>(SUM($D$118:M118)*$C$104/$C$106)+(SUM($D$118:M118)*$C$105/$C$107)</f>
        <v>23531514.837377585</v>
      </c>
      <c r="N120" s="149">
        <f>(SUM($D$118:N118)*$C$104/$C$106)+(SUM($D$118:N118)*$C$105/$C$107)</f>
        <v>25857004.06935256</v>
      </c>
      <c r="O120" s="149">
        <f>(SUM($D$118:O118)*$C$104/$C$106)+(SUM($D$118:O118)*$C$105/$C$107)</f>
        <v>28179549.171784006</v>
      </c>
      <c r="P120" s="149">
        <f>(SUM($D$118:P118)*$C$104/$C$106)+(SUM($D$118:P118)*$C$105/$C$107)</f>
        <v>30499153.872016106</v>
      </c>
      <c r="Q120" s="149">
        <f>(SUM($D$118:Q118)*$C$104/$C$106)+(SUM($D$118:Q118)*$C$105/$C$107)</f>
        <v>32815821.892674137</v>
      </c>
      <c r="R120" s="149">
        <f>(SUM($D$118:R118)*$C$104/$C$106)+(SUM($D$118:R118)*$C$105/$C$107)</f>
        <v>35130523.822853632</v>
      </c>
      <c r="S120" s="149">
        <f>(SUM($D$118:S118)*$C$104/$C$106)+(SUM($D$118:S118)*$C$105/$C$107)</f>
        <v>37443261.33111985</v>
      </c>
      <c r="T120" s="149">
        <f>(SUM($D$118:T118)*$C$104/$C$106)+(SUM($D$118:T118)*$C$105/$C$107)</f>
        <v>39754036.084621973</v>
      </c>
      <c r="U120" s="149">
        <f>(SUM($D$118:U118)*$C$104/$C$106)+(SUM($D$118:U118)*$C$105/$C$107)</f>
        <v>42062849.749094345</v>
      </c>
      <c r="V120" s="149">
        <f>(SUM($D$118:V118)*$C$104/$C$106)+(SUM($D$118:V118)*$C$105/$C$107)</f>
        <v>44369703.988857627</v>
      </c>
      <c r="W120" s="149">
        <f>(SUM($D$118:W118)*$C$104/$C$106)+(SUM($D$118:W118)*$C$105/$C$107)</f>
        <v>46676558.228620909</v>
      </c>
      <c r="X120" s="149">
        <f>(SUM($D$118:X118)*$C$104/$C$106)+(SUM($D$118:X118)*$C$105/$C$107)</f>
        <v>48983412.468384191</v>
      </c>
      <c r="Y120" s="149">
        <f>(SUM($D$118:Y118)*$C$104/$C$106)+(SUM($D$118:Y118)*$C$105/$C$107)</f>
        <v>51290266.708147466</v>
      </c>
      <c r="Z120" s="149">
        <f>(SUM($D$118:Z118)*$C$104/$C$106)+(SUM($D$118:Z118)*$C$105/$C$107)</f>
        <v>53597120.947910748</v>
      </c>
      <c r="AA120" s="149">
        <f>(SUM($D$118:AA118)*$C$104/$C$106)+(SUM($D$118:AA118)*$C$105/$C$107)</f>
        <v>55903975.187674031</v>
      </c>
      <c r="AB120" s="149">
        <f>(SUM($D$118:AB118)*$C$104/$C$106)+(SUM($D$118:AB118)*$C$105/$C$107)</f>
        <v>58210829.427437328</v>
      </c>
      <c r="AC120" s="149">
        <f>(SUM($D$118:AC118)*$C$104/$C$106)+(SUM($D$118:AC118)*$C$105/$C$107)</f>
        <v>60517683.66720061</v>
      </c>
      <c r="AD120" s="149">
        <f>(SUM($D$118:AD118)*$C$104/$C$106)+(SUM($D$118:AD118)*$C$105/$C$107)</f>
        <v>62824537.906963892</v>
      </c>
      <c r="AE120" s="149">
        <f>(SUM($D$118:AE118)*$C$104/$C$106)+(SUM($D$118:AE118)*$C$105/$C$107)</f>
        <v>65131392.146727182</v>
      </c>
      <c r="AF120" s="149">
        <f>(SUM($D$118:AF118)*$C$104/$C$106)+(SUM($D$118:AF118)*$C$105/$C$107)</f>
        <v>67438246.386490464</v>
      </c>
      <c r="AG120" s="149">
        <f>(SUM($D$118:AG118)*$C$104/$C$106)+(SUM($D$118:AG118)*$C$105/$C$107)</f>
        <v>69745100.626253754</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2960237.9629443595</v>
      </c>
      <c r="E122" s="72">
        <f>(SUM($D$118:E118)*$C$109)</f>
        <v>5920475.925888719</v>
      </c>
      <c r="F122" s="72">
        <f>(SUM($D$118:F118)*$C$109)</f>
        <v>8880713.8888330795</v>
      </c>
      <c r="G122" s="72">
        <f>(SUM($D$118:G118)*$C$109)</f>
        <v>11840951.851777438</v>
      </c>
      <c r="H122" s="72">
        <f>(SUM($D$118:H118)*$C$109)</f>
        <v>14791931.666217102</v>
      </c>
      <c r="I122" s="72">
        <f>(SUM($D$118:I118)*$C$109)</f>
        <v>17733682.287024885</v>
      </c>
      <c r="J122" s="72">
        <f>(SUM($D$118:J118)*$C$109)</f>
        <v>20666232.57851721</v>
      </c>
      <c r="K122" s="72">
        <f>(SUM($D$118:K118)*$C$109)</f>
        <v>23589611.314737294</v>
      </c>
      <c r="L122" s="72">
        <f>(SUM($D$118:L118)*$C$109)</f>
        <v>26503847.179737497</v>
      </c>
      <c r="M122" s="72">
        <f>(SUM($D$118:M118)*$C$109)</f>
        <v>29414393.546721984</v>
      </c>
      <c r="N122" s="72">
        <f>(SUM($D$118:N118)*$C$109)</f>
        <v>32321255.086690698</v>
      </c>
      <c r="O122" s="72">
        <f>(SUM($D$118:O118)*$C$109)</f>
        <v>35224436.464730009</v>
      </c>
      <c r="P122" s="72">
        <f>(SUM($D$118:P118)*$C$109)</f>
        <v>38123942.340020135</v>
      </c>
      <c r="Q122" s="72">
        <f>(SUM($D$118:Q118)*$C$109)</f>
        <v>41019777.36584267</v>
      </c>
      <c r="R122" s="72">
        <f>(SUM($D$118:R118)*$C$109)</f>
        <v>43913154.778567038</v>
      </c>
      <c r="S122" s="72">
        <f>(SUM($D$118:S118)*$C$109)</f>
        <v>46804076.663899809</v>
      </c>
      <c r="T122" s="72">
        <f>(SUM($D$118:T118)*$C$109)</f>
        <v>49692545.105777472</v>
      </c>
      <c r="U122" s="72">
        <f>(SUM($D$118:U118)*$C$109)</f>
        <v>52578562.186367929</v>
      </c>
      <c r="V122" s="72">
        <f>(SUM($D$118:V118)*$C$109)</f>
        <v>55462129.986072034</v>
      </c>
      <c r="W122" s="72">
        <f>(SUM($D$118:W118)*$C$109)</f>
        <v>58345697.785776131</v>
      </c>
      <c r="X122" s="72">
        <f>(SUM($D$118:X118)*$C$109)</f>
        <v>61229265.585480236</v>
      </c>
      <c r="Y122" s="72">
        <f>(SUM($D$118:Y118)*$C$109)</f>
        <v>64112833.385184333</v>
      </c>
      <c r="Z122" s="72">
        <f>(SUM($D$118:Z118)*$C$109)</f>
        <v>66996401.184888437</v>
      </c>
      <c r="AA122" s="72">
        <f>(SUM($D$118:AA118)*$C$109)</f>
        <v>69879968.984592542</v>
      </c>
      <c r="AB122" s="72">
        <f>(SUM($D$118:AB118)*$C$109)</f>
        <v>72763536.784296647</v>
      </c>
      <c r="AC122" s="72">
        <f>(SUM($D$118:AC118)*$C$109)</f>
        <v>75647104.584000766</v>
      </c>
      <c r="AD122" s="72">
        <f>(SUM($D$118:AD118)*$C$109)</f>
        <v>78530672.383704871</v>
      </c>
      <c r="AE122" s="72">
        <f>(SUM($D$118:AE118)*$C$109)</f>
        <v>81414240.183408976</v>
      </c>
      <c r="AF122" s="72">
        <f>(SUM($D$118:AF118)*$C$109)</f>
        <v>84297807.98311308</v>
      </c>
      <c r="AG122" s="72">
        <f>(SUM($D$118:AG118)*$C$109)</f>
        <v>87181375.7828172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133</v>
      </c>
      <c r="C126" s="126">
        <v>147200</v>
      </c>
      <c r="D126" s="140"/>
    </row>
    <row r="127" spans="1:33" x14ac:dyDescent="0.35">
      <c r="A127" s="77" t="s">
        <v>151</v>
      </c>
      <c r="B127" s="77" t="s">
        <v>134</v>
      </c>
      <c r="C127" s="126">
        <v>139498.6</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143349.29999999999</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53092.333333333328</v>
      </c>
      <c r="D135" s="157">
        <f t="shared" ref="D135:AG135" si="12">$C$135*D13</f>
        <v>53999.458076033981</v>
      </c>
      <c r="E135" s="157">
        <f t="shared" si="12"/>
        <v>54922.08176645753</v>
      </c>
      <c r="F135" s="157">
        <f t="shared" si="12"/>
        <v>55860.469216453108</v>
      </c>
      <c r="G135" s="157">
        <f t="shared" si="12"/>
        <v>56814.889762390929</v>
      </c>
      <c r="H135" s="157">
        <f t="shared" si="12"/>
        <v>57785.617342467303</v>
      </c>
      <c r="I135" s="157">
        <f t="shared" si="12"/>
        <v>58772.930575330502</v>
      </c>
      <c r="J135" s="157">
        <f t="shared" si="12"/>
        <v>59777.112840050009</v>
      </c>
      <c r="K135" s="157">
        <f t="shared" si="12"/>
        <v>60798.452357452123</v>
      </c>
      <c r="L135" s="157">
        <f t="shared" si="12"/>
        <v>61837.242272845149</v>
      </c>
      <c r="M135" s="157">
        <f t="shared" si="12"/>
        <v>62893.780740158174</v>
      </c>
      <c r="N135" s="157">
        <f t="shared" si="12"/>
        <v>63968.371007517315</v>
      </c>
      <c r="O135" s="157">
        <f t="shared" si="12"/>
        <v>65061.321504284089</v>
      </c>
      <c r="P135" s="157">
        <f t="shared" si="12"/>
        <v>66172.945929580994</v>
      </c>
      <c r="Q135" s="157">
        <f t="shared" si="12"/>
        <v>67303.563342329522</v>
      </c>
      <c r="R135" s="157">
        <f t="shared" si="12"/>
        <v>68453.498252826597</v>
      </c>
      <c r="S135" s="157">
        <f t="shared" si="12"/>
        <v>69623.080715885691</v>
      </c>
      <c r="T135" s="157">
        <f t="shared" si="12"/>
        <v>70812.646425569284</v>
      </c>
      <c r="U135" s="157">
        <f t="shared" si="12"/>
        <v>72022.536811539903</v>
      </c>
      <c r="V135" s="157">
        <f t="shared" si="12"/>
        <v>73253.09913705739</v>
      </c>
      <c r="W135" s="157">
        <f t="shared" si="12"/>
        <v>74504.686598650616</v>
      </c>
      <c r="X135" s="157">
        <f t="shared" si="12"/>
        <v>75777.65842749209</v>
      </c>
      <c r="Y135" s="157">
        <f t="shared" si="12"/>
        <v>77072.379992504546</v>
      </c>
      <c r="Z135" s="157">
        <f t="shared" si="12"/>
        <v>78389.222905229428</v>
      </c>
      <c r="AA135" s="157">
        <f t="shared" si="12"/>
        <v>79728.565126486938</v>
      </c>
      <c r="AB135" s="157">
        <f t="shared" si="12"/>
        <v>81090.791074858469</v>
      </c>
      <c r="AC135" s="157">
        <f t="shared" si="12"/>
        <v>82476.291737022606</v>
      </c>
      <c r="AD135" s="157">
        <f t="shared" si="12"/>
        <v>83885.464779976406</v>
      </c>
      <c r="AE135" s="157">
        <f t="shared" si="12"/>
        <v>85318.714665173771</v>
      </c>
      <c r="AF135" s="157">
        <f t="shared" si="12"/>
        <v>86776.452764614311</v>
      </c>
      <c r="AG135" s="157">
        <f t="shared" si="12"/>
        <v>88259.097478915355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0.45</v>
      </c>
      <c r="F4" s="65">
        <v>0.15</v>
      </c>
      <c r="G4" s="65">
        <v>0.05</v>
      </c>
      <c r="H4" s="65">
        <v>0.05</v>
      </c>
      <c r="I4" s="65">
        <v>0.05</v>
      </c>
      <c r="J4" s="65">
        <v>0.05</v>
      </c>
      <c r="K4" s="65">
        <v>0.04</v>
      </c>
      <c r="L4" s="65">
        <v>0.04</v>
      </c>
      <c r="M4" s="65">
        <v>0.04</v>
      </c>
      <c r="N4" s="65">
        <v>0.04</v>
      </c>
      <c r="O4" s="65">
        <v>3.5000000000000003E-2</v>
      </c>
      <c r="P4" s="65">
        <v>3.5000000000000003E-2</v>
      </c>
      <c r="Q4" s="65">
        <v>3.5000000000000003E-2</v>
      </c>
      <c r="R4" s="65">
        <v>3.5000000000000003E-2</v>
      </c>
      <c r="S4" s="65">
        <v>3.5000000000000003E-2</v>
      </c>
      <c r="T4" s="65">
        <v>3.5000000000000003E-2</v>
      </c>
      <c r="U4" s="65">
        <v>3.5000000000000003E-2</v>
      </c>
      <c r="V4" s="65">
        <v>3.5000000000000003E-2</v>
      </c>
      <c r="W4" s="65">
        <v>3.5000000000000003E-2</v>
      </c>
      <c r="X4" s="65">
        <v>3.5000000000000003E-2</v>
      </c>
      <c r="Y4" s="65">
        <v>3.5000000000000003E-2</v>
      </c>
      <c r="Z4" s="65">
        <v>0.03</v>
      </c>
      <c r="AA4" s="65">
        <v>0.03</v>
      </c>
      <c r="AB4" s="65">
        <v>0.03</v>
      </c>
      <c r="AC4" s="65">
        <v>0.03</v>
      </c>
      <c r="AD4" s="65">
        <v>0.03</v>
      </c>
      <c r="AE4" s="65">
        <v>0.03</v>
      </c>
      <c r="AF4" s="65">
        <v>0.03</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2.5979744966233977</v>
      </c>
      <c r="C6" s="25"/>
      <c r="D6" s="25"/>
      <c r="E6" s="27">
        <f>'Debt worksheet'!C5/'Profit and Loss'!C5</f>
        <v>2.5979744966233977</v>
      </c>
      <c r="F6" s="28">
        <f ca="1">'Debt worksheet'!D5/'Profit and Loss'!D5</f>
        <v>2.467546906713713</v>
      </c>
      <c r="G6" s="28">
        <f ca="1">'Debt worksheet'!E5/'Profit and Loss'!E5</f>
        <v>2.4728064487861769</v>
      </c>
      <c r="H6" s="28">
        <f ca="1">'Debt worksheet'!F5/'Profit and Loss'!F5</f>
        <v>2.4736038040381039</v>
      </c>
      <c r="I6" s="28">
        <f ca="1">'Debt worksheet'!G5/'Profit and Loss'!G5</f>
        <v>2.4688845122330769</v>
      </c>
      <c r="J6" s="28">
        <f ca="1">'Debt worksheet'!H5/'Profit and Loss'!H5</f>
        <v>2.4548902886335653</v>
      </c>
      <c r="K6" s="28">
        <f ca="1">'Debt worksheet'!I5/'Profit and Loss'!I5</f>
        <v>2.4542821187168746</v>
      </c>
      <c r="L6" s="28">
        <f ca="1">'Debt worksheet'!J5/'Profit and Loss'!J5</f>
        <v>2.4520721385592918</v>
      </c>
      <c r="M6" s="28">
        <f ca="1">'Debt worksheet'!K5/'Profit and Loss'!K5</f>
        <v>2.4473511902430745</v>
      </c>
      <c r="N6" s="28">
        <f ca="1">'Debt worksheet'!L5/'Profit and Loss'!L5</f>
        <v>2.4392939994332576</v>
      </c>
      <c r="O6" s="28">
        <f ca="1">'Debt worksheet'!M5/'Profit and Loss'!M5</f>
        <v>2.4404941656785275</v>
      </c>
      <c r="P6" s="28">
        <f ca="1">'Debt worksheet'!N5/'Profit and Loss'!N5</f>
        <v>2.4432003099106887</v>
      </c>
      <c r="Q6" s="28">
        <f ca="1">'Debt worksheet'!O5/'Profit and Loss'!O5</f>
        <v>2.4466708542289743</v>
      </c>
      <c r="R6" s="28">
        <f ca="1">'Debt worksheet'!P5/'Profit and Loss'!P5</f>
        <v>2.4502131936682208</v>
      </c>
      <c r="S6" s="28">
        <f ca="1">'Debt worksheet'!Q5/'Profit and Loss'!Q5</f>
        <v>2.4531813858604492</v>
      </c>
      <c r="T6" s="28">
        <f ca="1">'Debt worksheet'!R5/'Profit and Loss'!R5</f>
        <v>2.4553260044913756</v>
      </c>
      <c r="U6" s="28">
        <f ca="1">'Debt worksheet'!S5/'Profit and Loss'!S5</f>
        <v>2.4560856580415913</v>
      </c>
      <c r="V6" s="28">
        <f ca="1">'Debt worksheet'!T5/'Profit and Loss'!T5</f>
        <v>2.4549382285718537</v>
      </c>
      <c r="W6" s="28">
        <f ca="1">'Debt worksheet'!U5/'Profit and Loss'!U5</f>
        <v>2.4513990101806589</v>
      </c>
      <c r="X6" s="28">
        <f ca="1">'Debt worksheet'!V5/'Profit and Loss'!V5</f>
        <v>2.4450189232284893</v>
      </c>
      <c r="Y6" s="28">
        <f ca="1">'Debt worksheet'!W5/'Profit and Loss'!W5</f>
        <v>2.4360731112078757</v>
      </c>
      <c r="Z6" s="28">
        <f ca="1">'Debt worksheet'!X5/'Profit and Loss'!X5</f>
        <v>2.4359389417163273</v>
      </c>
      <c r="AA6" s="28">
        <f ca="1">'Debt worksheet'!Y5/'Profit and Loss'!Y5</f>
        <v>2.4371981624991683</v>
      </c>
      <c r="AB6" s="28">
        <f ca="1">'Debt worksheet'!Z5/'Profit and Loss'!Z5</f>
        <v>2.4394343915989398</v>
      </c>
      <c r="AC6" s="28">
        <f ca="1">'Debt worksheet'!AA5/'Profit and Loss'!AA5</f>
        <v>2.4422516002127419</v>
      </c>
      <c r="AD6" s="28">
        <f ca="1">'Debt worksheet'!AB5/'Profit and Loss'!AB5</f>
        <v>2.4452733868527359</v>
      </c>
      <c r="AE6" s="28">
        <f ca="1">'Debt worksheet'!AC5/'Profit and Loss'!AC5</f>
        <v>2.4481422743667589</v>
      </c>
      <c r="AF6" s="28">
        <f ca="1">'Debt worksheet'!AD5/'Profit and Loss'!AD5</f>
        <v>2.4505190291410406</v>
      </c>
      <c r="AG6" s="28">
        <f ca="1">'Debt worksheet'!AE5/'Profit and Loss'!AE5</f>
        <v>2.4712763814885386</v>
      </c>
      <c r="AH6" s="28">
        <f ca="1">'Debt worksheet'!AF5/'Profit and Loss'!AF5</f>
        <v>2.4988762327722789</v>
      </c>
      <c r="AI6" s="31"/>
    </row>
    <row r="7" spans="1:35" ht="21" x14ac:dyDescent="0.5">
      <c r="A7" s="19" t="s">
        <v>38</v>
      </c>
      <c r="B7" s="26">
        <f ca="1">MIN('Price and Financial ratios'!E7:AH7)</f>
        <v>0.20975868819365659</v>
      </c>
      <c r="C7" s="26"/>
      <c r="D7" s="26"/>
      <c r="E7" s="56">
        <f ca="1">'Cash Flow'!C7/'Debt worksheet'!C5</f>
        <v>0.22838359991016507</v>
      </c>
      <c r="F7" s="32">
        <f ca="1">'Cash Flow'!D7/'Debt worksheet'!D5</f>
        <v>0.25076354699825337</v>
      </c>
      <c r="G7" s="32">
        <f ca="1">'Cash Flow'!E7/'Debt worksheet'!E5</f>
        <v>0.24680266834156353</v>
      </c>
      <c r="H7" s="32">
        <f ca="1">'Cash Flow'!F7/'Debt worksheet'!F5</f>
        <v>0.24386243040022049</v>
      </c>
      <c r="I7" s="32">
        <f ca="1">'Cash Flow'!G7/'Debt worksheet'!G5</f>
        <v>0.24253948196162139</v>
      </c>
      <c r="J7" s="32">
        <f ca="1">'Cash Flow'!H7/'Debt worksheet'!H5</f>
        <v>0.2427239616822699</v>
      </c>
      <c r="K7" s="32">
        <f ca="1">'Cash Flow'!I7/'Debt worksheet'!I5</f>
        <v>0.24042693219194472</v>
      </c>
      <c r="L7" s="32">
        <f ca="1">'Cash Flow'!J7/'Debt worksheet'!J5</f>
        <v>0.23867218404588383</v>
      </c>
      <c r="M7" s="17">
        <f ca="1">'Cash Flow'!K7/'Debt worksheet'!K5</f>
        <v>0.23753539179646674</v>
      </c>
      <c r="N7" s="17">
        <f ca="1">'Cash Flow'!L7/'Debt worksheet'!L5</f>
        <v>0.23675034156013958</v>
      </c>
      <c r="O7" s="17">
        <f ca="1">'Cash Flow'!M7/'Debt worksheet'!M5</f>
        <v>0.23447094144178557</v>
      </c>
      <c r="P7" s="17">
        <f ca="1">'Cash Flow'!N7/'Debt worksheet'!N5</f>
        <v>0.23227911395487966</v>
      </c>
      <c r="Q7" s="17">
        <f ca="1">'Cash Flow'!O7/'Debt worksheet'!O5</f>
        <v>0.23024625946197125</v>
      </c>
      <c r="R7" s="17">
        <f ca="1">'Cash Flow'!P7/'Debt worksheet'!P5</f>
        <v>0.22843588367064718</v>
      </c>
      <c r="S7" s="17">
        <f ca="1">'Cash Flow'!Q7/'Debt worksheet'!Q5</f>
        <v>0.22682581939176691</v>
      </c>
      <c r="T7" s="17">
        <f ca="1">'Cash Flow'!R7/'Debt worksheet'!R5</f>
        <v>0.22550523241771855</v>
      </c>
      <c r="U7" s="17">
        <f ca="1">'Cash Flow'!S7/'Debt worksheet'!S5</f>
        <v>0.22452114451552793</v>
      </c>
      <c r="V7" s="17">
        <f ca="1">'Cash Flow'!T7/'Debt worksheet'!T5</f>
        <v>0.2239168612739241</v>
      </c>
      <c r="W7" s="17">
        <f ca="1">'Cash Flow'!U7/'Debt worksheet'!U5</f>
        <v>0.22373328258793804</v>
      </c>
      <c r="X7" s="17">
        <f ca="1">'Cash Flow'!V7/'Debt worksheet'!V5</f>
        <v>0.22384625278487472</v>
      </c>
      <c r="Y7" s="17">
        <f ca="1">'Cash Flow'!W7/'Debt worksheet'!W5</f>
        <v>0.22438114442941942</v>
      </c>
      <c r="Z7" s="17">
        <f ca="1">'Cash Flow'!X7/'Debt worksheet'!X5</f>
        <v>0.22331355838205591</v>
      </c>
      <c r="AA7" s="17">
        <f ca="1">'Cash Flow'!Y7/'Debt worksheet'!Y5</f>
        <v>0.22222468434749335</v>
      </c>
      <c r="AB7" s="17">
        <f ca="1">'Cash Flow'!Z7/'Debt worksheet'!Z5</f>
        <v>0.221155018469953</v>
      </c>
      <c r="AC7" s="17">
        <f ca="1">'Cash Flow'!AA7/'Debt worksheet'!AA5</f>
        <v>0.22014221906142786</v>
      </c>
      <c r="AD7" s="17">
        <f ca="1">'Cash Flow'!AB7/'Debt worksheet'!AB5</f>
        <v>0.21922117194670246</v>
      </c>
      <c r="AE7" s="17">
        <f ca="1">'Cash Flow'!AC7/'Debt worksheet'!AC5</f>
        <v>0.21842416932196398</v>
      </c>
      <c r="AF7" s="17">
        <f ca="1">'Cash Flow'!AD7/'Debt worksheet'!AD5</f>
        <v>0.21778117734079877</v>
      </c>
      <c r="AG7" s="17">
        <f ca="1">'Cash Flow'!AE7/'Debt worksheet'!AE5</f>
        <v>0.21403777923337663</v>
      </c>
      <c r="AH7" s="17">
        <f ca="1">'Cash Flow'!AF7/'Debt worksheet'!AF5</f>
        <v>0.20975868819365659</v>
      </c>
      <c r="AI7" s="29"/>
    </row>
    <row r="8" spans="1:35" ht="21" x14ac:dyDescent="0.5">
      <c r="A8" s="19" t="s">
        <v>33</v>
      </c>
      <c r="B8" s="26">
        <f ca="1">MAX('Price and Financial ratios'!E8:AH8)</f>
        <v>0.45203501442122912</v>
      </c>
      <c r="C8" s="26"/>
      <c r="D8" s="176"/>
      <c r="E8" s="17">
        <f>'Balance Sheet'!B11/'Balance Sheet'!B8</f>
        <v>0.43131580904572453</v>
      </c>
      <c r="F8" s="17">
        <f ca="1">'Balance Sheet'!C11/'Balance Sheet'!C8</f>
        <v>0.45203501442122912</v>
      </c>
      <c r="G8" s="17">
        <f ca="1">'Balance Sheet'!D11/'Balance Sheet'!D8</f>
        <v>0.43783736862224459</v>
      </c>
      <c r="H8" s="17">
        <f ca="1">'Balance Sheet'!E11/'Balance Sheet'!E8</f>
        <v>0.42601994423236944</v>
      </c>
      <c r="I8" s="17">
        <f ca="1">'Balance Sheet'!F11/'Balance Sheet'!F8</f>
        <v>0.41584893010213703</v>
      </c>
      <c r="J8" s="17">
        <f ca="1">'Balance Sheet'!G11/'Balance Sheet'!G8</f>
        <v>0.4063995269022706</v>
      </c>
      <c r="K8" s="17">
        <f ca="1">'Balance Sheet'!H11/'Balance Sheet'!H8</f>
        <v>0.3972358119837669</v>
      </c>
      <c r="L8" s="17">
        <f ca="1">'Balance Sheet'!I11/'Balance Sheet'!I8</f>
        <v>0.38949687586494908</v>
      </c>
      <c r="M8" s="17">
        <f ca="1">'Balance Sheet'!J11/'Balance Sheet'!J8</f>
        <v>0.38279682860060088</v>
      </c>
      <c r="N8" s="17">
        <f ca="1">'Balance Sheet'!K11/'Balance Sheet'!K8</f>
        <v>0.37682035352333243</v>
      </c>
      <c r="O8" s="17">
        <f ca="1">'Balance Sheet'!L11/'Balance Sheet'!L8</f>
        <v>0.37150204521974745</v>
      </c>
      <c r="P8" s="17">
        <f ca="1">'Balance Sheet'!M11/'Balance Sheet'!M8</f>
        <v>0.36732930368716432</v>
      </c>
      <c r="Q8" s="17">
        <f ca="1">'Balance Sheet'!N11/'Balance Sheet'!N8</f>
        <v>0.36407552440596486</v>
      </c>
      <c r="R8" s="17">
        <f ca="1">'Balance Sheet'!O11/'Balance Sheet'!O8</f>
        <v>0.36154664288282173</v>
      </c>
      <c r="S8" s="17">
        <f ca="1">'Balance Sheet'!P11/'Balance Sheet'!P8</f>
        <v>0.35957449338783581</v>
      </c>
      <c r="T8" s="17">
        <f ca="1">'Balance Sheet'!Q11/'Balance Sheet'!Q8</f>
        <v>0.35805383456991441</v>
      </c>
      <c r="U8" s="17">
        <f ca="1">'Balance Sheet'!R11/'Balance Sheet'!R8</f>
        <v>0.3568531220825234</v>
      </c>
      <c r="V8" s="17">
        <f ca="1">'Balance Sheet'!S11/'Balance Sheet'!S8</f>
        <v>0.35585408185191075</v>
      </c>
      <c r="W8" s="17">
        <f ca="1">'Balance Sheet'!T11/'Balance Sheet'!T8</f>
        <v>0.35494918781465196</v>
      </c>
      <c r="X8" s="17">
        <f ca="1">'Balance Sheet'!U11/'Balance Sheet'!U8</f>
        <v>0.35404003524457828</v>
      </c>
      <c r="Y8" s="17">
        <f ca="1">'Balance Sheet'!V11/'Balance Sheet'!V8</f>
        <v>0.35311950683578874</v>
      </c>
      <c r="Z8" s="17">
        <f ca="1">'Balance Sheet'!W11/'Balance Sheet'!W8</f>
        <v>0.35210262270977638</v>
      </c>
      <c r="AA8" s="17">
        <f ca="1">'Balance Sheet'!X11/'Balance Sheet'!X8</f>
        <v>0.35160202658509165</v>
      </c>
      <c r="AB8" s="17">
        <f ca="1">'Balance Sheet'!Y11/'Balance Sheet'!Y8</f>
        <v>0.35153518441604176</v>
      </c>
      <c r="AC8" s="17">
        <f ca="1">'Balance Sheet'!Z11/'Balance Sheet'!Z8</f>
        <v>0.35182611227361116</v>
      </c>
      <c r="AD8" s="17">
        <f ca="1">'Balance Sheet'!AA11/'Balance Sheet'!AA8</f>
        <v>0.35240438433106791</v>
      </c>
      <c r="AE8" s="17">
        <f ca="1">'Balance Sheet'!AB11/'Balance Sheet'!AB8</f>
        <v>0.35320429940375803</v>
      </c>
      <c r="AF8" s="17">
        <f ca="1">'Balance Sheet'!AC11/'Balance Sheet'!AC8</f>
        <v>0.35416417698999875</v>
      </c>
      <c r="AG8" s="17">
        <f ca="1">'Balance Sheet'!AD11/'Balance Sheet'!AD8</f>
        <v>0.3552257596854328</v>
      </c>
      <c r="AH8" s="17">
        <f ca="1">'Balance Sheet'!AE11/'Balance Sheet'!AE8</f>
        <v>0.35744998520685128</v>
      </c>
      <c r="AI8" s="29"/>
    </row>
    <row r="9" spans="1:35" ht="21.5" thickBot="1" x14ac:dyDescent="0.55000000000000004">
      <c r="A9" s="20" t="s">
        <v>32</v>
      </c>
      <c r="B9" s="21">
        <f ca="1">MIN('Price and Financial ratios'!E9:AH9)</f>
        <v>6.6878342943328404</v>
      </c>
      <c r="C9" s="21"/>
      <c r="D9" s="177"/>
      <c r="E9" s="21">
        <f ca="1">('Cash Flow'!C7+'Profit and Loss'!C8)/('Profit and Loss'!C8)</f>
        <v>6.8736884471079174</v>
      </c>
      <c r="F9" s="21">
        <f ca="1">('Cash Flow'!D7+'Profit and Loss'!D8)/('Profit and Loss'!D8)</f>
        <v>7.6946020208748083</v>
      </c>
      <c r="G9" s="21">
        <f ca="1">('Cash Flow'!E7+'Profit and Loss'!E8)/('Profit and Loss'!E8)</f>
        <v>7.600774600089343</v>
      </c>
      <c r="H9" s="21">
        <f ca="1">('Cash Flow'!F7+'Profit and Loss'!F8)/('Profit and Loss'!F8)</f>
        <v>7.5367116890390236</v>
      </c>
      <c r="I9" s="21">
        <f ca="1">('Cash Flow'!G7+'Profit and Loss'!G8)/('Profit and Loss'!G8)</f>
        <v>7.5258366799376715</v>
      </c>
      <c r="J9" s="21">
        <f ca="1">('Cash Flow'!H7+'Profit and Loss'!H8)/('Profit and Loss'!H8)</f>
        <v>7.5578470594811629</v>
      </c>
      <c r="K9" s="21">
        <f ca="1">('Cash Flow'!I7+'Profit and Loss'!I8)/('Profit and Loss'!I8)</f>
        <v>7.500030325224146</v>
      </c>
      <c r="L9" s="21">
        <f ca="1">('Cash Flow'!J7+'Profit and Loss'!J8)/('Profit and Loss'!J8)</f>
        <v>7.4592156320852609</v>
      </c>
      <c r="M9" s="21">
        <f ca="1">('Cash Flow'!K7+'Profit and Loss'!K8)/('Profit and Loss'!K8)</f>
        <v>7.4372666771276288</v>
      </c>
      <c r="N9" s="21">
        <f ca="1">('Cash Flow'!L7+'Profit and Loss'!L8)/('Profit and Loss'!L8)</f>
        <v>7.4226019198151505</v>
      </c>
      <c r="O9" s="21">
        <f ca="1">('Cash Flow'!M7+'Profit and Loss'!M8)/('Profit and Loss'!M8)</f>
        <v>7.3568467702508613</v>
      </c>
      <c r="P9" s="21">
        <f ca="1">('Cash Flow'!N7+'Profit and Loss'!N8)/('Profit and Loss'!N8)</f>
        <v>7.2954634067381514</v>
      </c>
      <c r="Q9" s="21">
        <f ca="1">('Cash Flow'!O7+'Profit and Loss'!O8)/('Profit and Loss'!O8)</f>
        <v>7.2401966319495825</v>
      </c>
      <c r="R9" s="21">
        <f ca="1">('Cash Flow'!P7+'Profit and Loss'!P8)/('Profit and Loss'!P8)</f>
        <v>7.1925932632478826</v>
      </c>
      <c r="S9" s="21">
        <f ca="1">('Cash Flow'!Q7+'Profit and Loss'!Q8)/('Profit and Loss'!Q8)</f>
        <v>7.1510180648066566</v>
      </c>
      <c r="T9" s="21">
        <f ca="1">('Cash Flow'!R7+'Profit and Loss'!R8)/('Profit and Loss'!R8)</f>
        <v>7.1186596256280996</v>
      </c>
      <c r="U9" s="21">
        <f ca="1">('Cash Flow'!S7+'Profit and Loss'!S8)/('Profit and Loss'!S8)</f>
        <v>7.0966912867434111</v>
      </c>
      <c r="V9" s="21">
        <f ca="1">('Cash Flow'!T7+'Profit and Loss'!T8)/('Profit and Loss'!T8)</f>
        <v>7.0862162200967385</v>
      </c>
      <c r="W9" s="21">
        <f ca="1">('Cash Flow'!U7+'Profit and Loss'!U8)/('Profit and Loss'!U8)</f>
        <v>7.0883048938522677</v>
      </c>
      <c r="X9" s="21">
        <f ca="1">('Cash Flow'!V7+'Profit and Loss'!V8)/('Profit and Loss'!V8)</f>
        <v>7.0978361699469552</v>
      </c>
      <c r="Y9" s="21">
        <f ca="1">('Cash Flow'!W7+'Profit and Loss'!W8)/('Profit and Loss'!W8)</f>
        <v>7.1199436116626034</v>
      </c>
      <c r="Z9" s="21">
        <f ca="1">('Cash Flow'!X7+'Profit and Loss'!X8)/('Profit and Loss'!X8)</f>
        <v>7.0873432335051163</v>
      </c>
      <c r="AA9" s="21">
        <f ca="1">('Cash Flow'!Y7+'Profit and Loss'!Y8)/('Profit and Loss'!Y8)</f>
        <v>7.055236912455225</v>
      </c>
      <c r="AB9" s="21">
        <f ca="1">('Cash Flow'!Z7+'Profit and Loss'!Z8)/('Profit and Loss'!Z8)</f>
        <v>7.0246619091738642</v>
      </c>
      <c r="AC9" s="21">
        <f ca="1">('Cash Flow'!AA7+'Profit and Loss'!AA8)/('Profit and Loss'!AA8)</f>
        <v>6.9965776734841603</v>
      </c>
      <c r="AD9" s="21">
        <f ca="1">('Cash Flow'!AB7+'Profit and Loss'!AB8)/('Profit and Loss'!AB8)</f>
        <v>6.971870823355574</v>
      </c>
      <c r="AE9" s="21">
        <f ca="1">('Cash Flow'!AC7+'Profit and Loss'!AC8)/('Profit and Loss'!AC8)</f>
        <v>6.9513625628833982</v>
      </c>
      <c r="AF9" s="21">
        <f ca="1">('Cash Flow'!AD7+'Profit and Loss'!AD8)/('Profit and Loss'!AD8)</f>
        <v>6.9358179520770831</v>
      </c>
      <c r="AG9" s="21">
        <f ca="1">('Cash Flow'!AE7+'Profit and Loss'!AE8)/('Profit and Loss'!AE8)</f>
        <v>6.8182245600675522</v>
      </c>
      <c r="AH9" s="21">
        <f ca="1">('Cash Flow'!AF7+'Profit and Loss'!AF8)/('Profit and Loss'!AF8)</f>
        <v>6.6878342943328404</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28208676.010459077</v>
      </c>
      <c r="D5" s="1">
        <f>Assumptions!E111</f>
        <v>28208676.010459077</v>
      </c>
      <c r="E5" s="1">
        <f>Assumptions!F111</f>
        <v>28208676.010459077</v>
      </c>
      <c r="F5" s="1">
        <f>Assumptions!G111</f>
        <v>28208676.010459077</v>
      </c>
      <c r="G5" s="1">
        <f>Assumptions!H111</f>
        <v>28208676.010459077</v>
      </c>
      <c r="H5" s="1">
        <f>Assumptions!I111</f>
        <v>28208676.010459077</v>
      </c>
      <c r="I5" s="1">
        <f>Assumptions!J111</f>
        <v>28208676.010459077</v>
      </c>
      <c r="J5" s="1">
        <f>Assumptions!K111</f>
        <v>28208676.010459077</v>
      </c>
      <c r="K5" s="1">
        <f>Assumptions!L111</f>
        <v>28208676.010459077</v>
      </c>
      <c r="L5" s="1">
        <f>Assumptions!M111</f>
        <v>28208676.010459077</v>
      </c>
      <c r="M5" s="1">
        <f>Assumptions!N111</f>
        <v>28208676.010459077</v>
      </c>
      <c r="N5" s="1">
        <f>Assumptions!O111</f>
        <v>28208676.010459077</v>
      </c>
      <c r="O5" s="1">
        <f>Assumptions!P111</f>
        <v>28208676.010459077</v>
      </c>
      <c r="P5" s="1">
        <f>Assumptions!Q111</f>
        <v>28208676.010459077</v>
      </c>
      <c r="Q5" s="1">
        <f>Assumptions!R111</f>
        <v>28208676.010459077</v>
      </c>
      <c r="R5" s="1">
        <f>Assumptions!S111</f>
        <v>28208676.010459077</v>
      </c>
      <c r="S5" s="1">
        <f>Assumptions!T111</f>
        <v>28208676.010459077</v>
      </c>
      <c r="T5" s="1">
        <f>Assumptions!U111</f>
        <v>28208676.010459077</v>
      </c>
      <c r="U5" s="1">
        <f>Assumptions!V111</f>
        <v>28208676.010459077</v>
      </c>
      <c r="V5" s="1">
        <f>Assumptions!W111</f>
        <v>28208676.010459077</v>
      </c>
      <c r="W5" s="1">
        <f>Assumptions!X111</f>
        <v>28208676.010459077</v>
      </c>
      <c r="X5" s="1">
        <f>Assumptions!Y111</f>
        <v>28208676.010459077</v>
      </c>
      <c r="Y5" s="1">
        <f>Assumptions!Z111</f>
        <v>28208676.010459077</v>
      </c>
      <c r="Z5" s="1">
        <f>Assumptions!AA111</f>
        <v>28208676.010459077</v>
      </c>
      <c r="AA5" s="1">
        <f>Assumptions!AB111</f>
        <v>28208676.010459077</v>
      </c>
      <c r="AB5" s="1">
        <f>Assumptions!AC111</f>
        <v>28208676.010459077</v>
      </c>
      <c r="AC5" s="1">
        <f>Assumptions!AD111</f>
        <v>28208676.010459077</v>
      </c>
      <c r="AD5" s="1">
        <f>Assumptions!AE111</f>
        <v>28208676.010459077</v>
      </c>
      <c r="AE5" s="1">
        <f>Assumptions!AF111</f>
        <v>28208676.010459077</v>
      </c>
      <c r="AF5" s="1">
        <f>Assumptions!AG111</f>
        <v>28208676.010459077</v>
      </c>
    </row>
    <row r="6" spans="1:32" x14ac:dyDescent="0.35">
      <c r="A6" t="s">
        <v>68</v>
      </c>
      <c r="C6" s="1">
        <f>Assumptions!D113</f>
        <v>98674598.764811993</v>
      </c>
      <c r="D6" s="1">
        <f>Assumptions!E113</f>
        <v>98674598.764811993</v>
      </c>
      <c r="E6" s="1">
        <f>Assumptions!F113</f>
        <v>98674598.764811993</v>
      </c>
      <c r="F6" s="1">
        <f>Assumptions!G113</f>
        <v>98674598.764811993</v>
      </c>
      <c r="G6" s="1">
        <f>Assumptions!H113</f>
        <v>98674598.764811993</v>
      </c>
      <c r="H6" s="1">
        <f>Assumptions!I113</f>
        <v>98674598.764811993</v>
      </c>
      <c r="I6" s="1">
        <f>Assumptions!J113</f>
        <v>98674598.764811993</v>
      </c>
      <c r="J6" s="1">
        <f>Assumptions!K113</f>
        <v>98674598.764811993</v>
      </c>
      <c r="K6" s="1">
        <f>Assumptions!L113</f>
        <v>98674598.764811993</v>
      </c>
      <c r="L6" s="1">
        <f>Assumptions!M113</f>
        <v>98674598.764811993</v>
      </c>
      <c r="M6" s="1">
        <f>Assumptions!N113</f>
        <v>98674598.764811993</v>
      </c>
      <c r="N6" s="1">
        <f>Assumptions!O113</f>
        <v>98674598.764811993</v>
      </c>
      <c r="O6" s="1">
        <f>Assumptions!P113</f>
        <v>98674598.764811993</v>
      </c>
      <c r="P6" s="1">
        <f>Assumptions!Q113</f>
        <v>98674598.764811993</v>
      </c>
      <c r="Q6" s="1">
        <f>Assumptions!R113</f>
        <v>98674598.764811993</v>
      </c>
      <c r="R6" s="1">
        <f>Assumptions!S113</f>
        <v>98674598.764811993</v>
      </c>
      <c r="S6" s="1">
        <f>Assumptions!T113</f>
        <v>98674598.764811993</v>
      </c>
      <c r="T6" s="1">
        <f>Assumptions!U113</f>
        <v>98674598.764811993</v>
      </c>
      <c r="U6" s="1">
        <f>Assumptions!V113</f>
        <v>98674598.764811993</v>
      </c>
      <c r="V6" s="1">
        <f>Assumptions!W113</f>
        <v>98674598.764811993</v>
      </c>
      <c r="W6" s="1">
        <f>Assumptions!X113</f>
        <v>98674598.764811993</v>
      </c>
      <c r="X6" s="1">
        <f>Assumptions!Y113</f>
        <v>98674598.764811993</v>
      </c>
      <c r="Y6" s="1">
        <f>Assumptions!Z113</f>
        <v>98674598.764811993</v>
      </c>
      <c r="Z6" s="1">
        <f>Assumptions!AA113</f>
        <v>98674598.764811993</v>
      </c>
      <c r="AA6" s="1">
        <f>Assumptions!AB113</f>
        <v>98674598.764811993</v>
      </c>
      <c r="AB6" s="1">
        <f>Assumptions!AC113</f>
        <v>98674598.764811993</v>
      </c>
      <c r="AC6" s="1">
        <f>Assumptions!AD113</f>
        <v>98674598.764811993</v>
      </c>
      <c r="AD6" s="1">
        <f>Assumptions!AE113</f>
        <v>98674598.764811993</v>
      </c>
      <c r="AE6" s="1">
        <f>Assumptions!AF113</f>
        <v>98674598.764811993</v>
      </c>
      <c r="AF6" s="1">
        <f>Assumptions!AG113</f>
        <v>98674598.764811993</v>
      </c>
    </row>
    <row r="7" spans="1:32" x14ac:dyDescent="0.35">
      <c r="A7" t="s">
        <v>73</v>
      </c>
      <c r="C7" s="1">
        <f>Assumptions!D120</f>
        <v>2368190.3703554878</v>
      </c>
      <c r="D7" s="1">
        <f>Assumptions!E120</f>
        <v>4736380.7407109756</v>
      </c>
      <c r="E7" s="1">
        <f>Assumptions!F120</f>
        <v>7104571.1110664634</v>
      </c>
      <c r="F7" s="1">
        <f>Assumptions!G120</f>
        <v>9472761.4814219512</v>
      </c>
      <c r="G7" s="1">
        <f>Assumptions!H120</f>
        <v>11833545.332973681</v>
      </c>
      <c r="H7" s="1">
        <f>Assumptions!I120</f>
        <v>14186945.829619909</v>
      </c>
      <c r="I7" s="1">
        <f>Assumptions!J120</f>
        <v>16532986.06281377</v>
      </c>
      <c r="J7" s="1">
        <f>Assumptions!K120</f>
        <v>18871689.051789839</v>
      </c>
      <c r="K7" s="1">
        <f>Assumptions!L120</f>
        <v>21203077.743790001</v>
      </c>
      <c r="L7" s="1">
        <f>Assumptions!M120</f>
        <v>23531514.837377585</v>
      </c>
      <c r="M7" s="1">
        <f>Assumptions!N120</f>
        <v>25857004.06935256</v>
      </c>
      <c r="N7" s="1">
        <f>Assumptions!O120</f>
        <v>28179549.171784006</v>
      </c>
      <c r="O7" s="1">
        <f>Assumptions!P120</f>
        <v>30499153.872016106</v>
      </c>
      <c r="P7" s="1">
        <f>Assumptions!Q120</f>
        <v>32815821.892674137</v>
      </c>
      <c r="Q7" s="1">
        <f>Assumptions!R120</f>
        <v>35130523.822853632</v>
      </c>
      <c r="R7" s="1">
        <f>Assumptions!S120</f>
        <v>37443261.33111985</v>
      </c>
      <c r="S7" s="1">
        <f>Assumptions!T120</f>
        <v>39754036.084621973</v>
      </c>
      <c r="T7" s="1">
        <f>Assumptions!U120</f>
        <v>42062849.749094345</v>
      </c>
      <c r="U7" s="1">
        <f>Assumptions!V120</f>
        <v>44369703.988857627</v>
      </c>
      <c r="V7" s="1">
        <f>Assumptions!W120</f>
        <v>46676558.228620909</v>
      </c>
      <c r="W7" s="1">
        <f>Assumptions!X120</f>
        <v>48983412.468384191</v>
      </c>
      <c r="X7" s="1">
        <f>Assumptions!Y120</f>
        <v>51290266.708147466</v>
      </c>
      <c r="Y7" s="1">
        <f>Assumptions!Z120</f>
        <v>53597120.947910748</v>
      </c>
      <c r="Z7" s="1">
        <f>Assumptions!AA120</f>
        <v>55903975.187674031</v>
      </c>
      <c r="AA7" s="1">
        <f>Assumptions!AB120</f>
        <v>58210829.427437328</v>
      </c>
      <c r="AB7" s="1">
        <f>Assumptions!AC120</f>
        <v>60517683.66720061</v>
      </c>
      <c r="AC7" s="1">
        <f>Assumptions!AD120</f>
        <v>62824537.906963892</v>
      </c>
      <c r="AD7" s="1">
        <f>Assumptions!AE120</f>
        <v>65131392.146727182</v>
      </c>
      <c r="AE7" s="1">
        <f>Assumptions!AF120</f>
        <v>67438246.386490464</v>
      </c>
      <c r="AF7" s="1">
        <f>Assumptions!AG120</f>
        <v>69745100.626253754</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29111353.642793767</v>
      </c>
      <c r="D11" s="1">
        <f>D5*D$9</f>
        <v>30042916.959363166</v>
      </c>
      <c r="E11" s="1">
        <f t="shared" ref="D11:AF13" si="1">E5*E$9</f>
        <v>31004290.302062787</v>
      </c>
      <c r="F11" s="1">
        <f t="shared" si="1"/>
        <v>31996427.591728795</v>
      </c>
      <c r="G11" s="1">
        <f t="shared" si="1"/>
        <v>33020313.274664123</v>
      </c>
      <c r="H11" s="1">
        <f t="shared" si="1"/>
        <v>34076963.29945337</v>
      </c>
      <c r="I11" s="1">
        <f t="shared" si="1"/>
        <v>35167426.125035875</v>
      </c>
      <c r="J11" s="1">
        <f t="shared" si="1"/>
        <v>36292783.761037022</v>
      </c>
      <c r="K11" s="1">
        <f t="shared" si="1"/>
        <v>37454152.841390215</v>
      </c>
      <c r="L11" s="1">
        <f t="shared" si="1"/>
        <v>38652685.732314698</v>
      </c>
      <c r="M11" s="1">
        <f t="shared" si="1"/>
        <v>39889571.675748765</v>
      </c>
      <c r="N11" s="1">
        <f t="shared" si="1"/>
        <v>41166037.969372727</v>
      </c>
      <c r="O11" s="1">
        <f t="shared" si="1"/>
        <v>42483351.184392653</v>
      </c>
      <c r="P11" s="1">
        <f t="shared" si="1"/>
        <v>43842818.422293216</v>
      </c>
      <c r="Q11" s="1">
        <f t="shared" si="1"/>
        <v>45245788.611806586</v>
      </c>
      <c r="R11" s="1">
        <f t="shared" si="1"/>
        <v>46693653.847384408</v>
      </c>
      <c r="S11" s="1">
        <f t="shared" si="1"/>
        <v>48187850.77050072</v>
      </c>
      <c r="T11" s="1">
        <f t="shared" si="1"/>
        <v>49729861.995156735</v>
      </c>
      <c r="U11" s="1">
        <f t="shared" si="1"/>
        <v>51321217.57900174</v>
      </c>
      <c r="V11" s="1">
        <f t="shared" si="1"/>
        <v>52963496.541529804</v>
      </c>
      <c r="W11" s="1">
        <f t="shared" si="1"/>
        <v>54658328.430858769</v>
      </c>
      <c r="X11" s="1">
        <f t="shared" si="1"/>
        <v>56407394.940646239</v>
      </c>
      <c r="Y11" s="1">
        <f t="shared" si="1"/>
        <v>58212431.578746907</v>
      </c>
      <c r="Z11" s="1">
        <f t="shared" si="1"/>
        <v>60075229.389266811</v>
      </c>
      <c r="AA11" s="1">
        <f t="shared" si="1"/>
        <v>61997636.729723364</v>
      </c>
      <c r="AB11" s="1">
        <f t="shared" si="1"/>
        <v>63981561.105074503</v>
      </c>
      <c r="AC11" s="1">
        <f t="shared" si="1"/>
        <v>66028971.060436882</v>
      </c>
      <c r="AD11" s="1">
        <f t="shared" si="1"/>
        <v>68141898.134370863</v>
      </c>
      <c r="AE11" s="1">
        <f t="shared" si="1"/>
        <v>70322438.874670729</v>
      </c>
      <c r="AF11" s="1">
        <f t="shared" si="1"/>
        <v>72572756.918660194</v>
      </c>
    </row>
    <row r="12" spans="1:32" x14ac:dyDescent="0.35">
      <c r="A12" t="s">
        <v>71</v>
      </c>
      <c r="C12" s="1">
        <f t="shared" ref="C12:R12" si="2">C6*C$9</f>
        <v>101832185.92528598</v>
      </c>
      <c r="D12" s="1">
        <f t="shared" si="2"/>
        <v>105090815.87489513</v>
      </c>
      <c r="E12" s="1">
        <f t="shared" si="2"/>
        <v>108453721.98289177</v>
      </c>
      <c r="F12" s="1">
        <f t="shared" si="2"/>
        <v>111924241.0863443</v>
      </c>
      <c r="G12" s="1">
        <f t="shared" si="2"/>
        <v>115505816.80110733</v>
      </c>
      <c r="H12" s="1">
        <f t="shared" si="2"/>
        <v>119202002.93874274</v>
      </c>
      <c r="I12" s="1">
        <f t="shared" si="2"/>
        <v>123016467.0327825</v>
      </c>
      <c r="J12" s="1">
        <f t="shared" si="2"/>
        <v>126952993.97783156</v>
      </c>
      <c r="K12" s="1">
        <f t="shared" si="2"/>
        <v>131015489.78512219</v>
      </c>
      <c r="L12" s="1">
        <f t="shared" si="2"/>
        <v>135207985.45824608</v>
      </c>
      <c r="M12" s="1">
        <f t="shared" si="2"/>
        <v>139534640.99290994</v>
      </c>
      <c r="N12" s="1">
        <f t="shared" si="2"/>
        <v>143999749.50468308</v>
      </c>
      <c r="O12" s="1">
        <f t="shared" si="2"/>
        <v>148607741.48883295</v>
      </c>
      <c r="P12" s="1">
        <f t="shared" si="2"/>
        <v>153363189.21647558</v>
      </c>
      <c r="Q12" s="1">
        <f t="shared" si="2"/>
        <v>158270811.27140275</v>
      </c>
      <c r="R12" s="1">
        <f t="shared" si="2"/>
        <v>163335477.23208767</v>
      </c>
      <c r="S12" s="1">
        <f t="shared" si="1"/>
        <v>168562212.5035145</v>
      </c>
      <c r="T12" s="1">
        <f t="shared" si="1"/>
        <v>173956203.30362695</v>
      </c>
      <c r="U12" s="1">
        <f t="shared" si="1"/>
        <v>179522801.80934298</v>
      </c>
      <c r="V12" s="1">
        <f t="shared" si="1"/>
        <v>185267531.467242</v>
      </c>
      <c r="W12" s="1">
        <f t="shared" si="1"/>
        <v>191196092.47419375</v>
      </c>
      <c r="X12" s="1">
        <f t="shared" si="1"/>
        <v>197314367.43336794</v>
      </c>
      <c r="Y12" s="1">
        <f t="shared" si="1"/>
        <v>203628427.19123566</v>
      </c>
      <c r="Z12" s="1">
        <f t="shared" si="1"/>
        <v>210144536.86135522</v>
      </c>
      <c r="AA12" s="1">
        <f t="shared" si="1"/>
        <v>216869162.04091865</v>
      </c>
      <c r="AB12" s="1">
        <f t="shared" si="1"/>
        <v>223808975.226228</v>
      </c>
      <c r="AC12" s="1">
        <f t="shared" si="1"/>
        <v>230970862.43346727</v>
      </c>
      <c r="AD12" s="1">
        <f t="shared" si="1"/>
        <v>238361930.03133824</v>
      </c>
      <c r="AE12" s="1">
        <f t="shared" si="1"/>
        <v>245989511.79234108</v>
      </c>
      <c r="AF12" s="1">
        <f t="shared" si="1"/>
        <v>253861176.16969594</v>
      </c>
    </row>
    <row r="13" spans="1:32" x14ac:dyDescent="0.35">
      <c r="A13" t="s">
        <v>74</v>
      </c>
      <c r="C13" s="1">
        <f>C7*C$9</f>
        <v>2443972.4622068633</v>
      </c>
      <c r="D13" s="1">
        <f t="shared" si="1"/>
        <v>5044359.1619949657</v>
      </c>
      <c r="E13" s="1">
        <f t="shared" si="1"/>
        <v>7808667.9827682069</v>
      </c>
      <c r="F13" s="1">
        <f t="shared" si="1"/>
        <v>10744727.144289052</v>
      </c>
      <c r="G13" s="1">
        <f t="shared" si="1"/>
        <v>13852028.145519877</v>
      </c>
      <c r="H13" s="1">
        <f t="shared" si="1"/>
        <v>17138274.486475017</v>
      </c>
      <c r="I13" s="1">
        <f t="shared" si="1"/>
        <v>20611480.162155569</v>
      </c>
      <c r="J13" s="1">
        <f t="shared" si="1"/>
        <v>24279981.439334206</v>
      </c>
      <c r="K13" s="1">
        <f t="shared" si="1"/>
        <v>28152449.063165575</v>
      </c>
      <c r="L13" s="1">
        <f t="shared" si="1"/>
        <v>32243847.512631051</v>
      </c>
      <c r="M13" s="1">
        <f t="shared" si="1"/>
        <v>36564098.817049749</v>
      </c>
      <c r="N13" s="1">
        <f t="shared" si="1"/>
        <v>41123532.020267524</v>
      </c>
      <c r="O13" s="1">
        <f t="shared" si="1"/>
        <v>45932898.95248092</v>
      </c>
      <c r="P13" s="1">
        <f t="shared" si="1"/>
        <v>51003390.591085464</v>
      </c>
      <c r="Q13" s="1">
        <f t="shared" si="1"/>
        <v>56348204.861565314</v>
      </c>
      <c r="R13" s="1">
        <f t="shared" si="1"/>
        <v>61979608.077465773</v>
      </c>
      <c r="S13" s="1">
        <f t="shared" si="1"/>
        <v>67910367.635141209</v>
      </c>
      <c r="T13" s="1">
        <f t="shared" si="1"/>
        <v>74153771.427269205</v>
      </c>
      <c r="U13" s="1">
        <f t="shared" si="1"/>
        <v>80723647.982761368</v>
      </c>
      <c r="V13" s="1">
        <f t="shared" si="1"/>
        <v>87638063.175863519</v>
      </c>
      <c r="W13" s="1">
        <f t="shared" si="1"/>
        <v>94912339.925789848</v>
      </c>
      <c r="X13" s="1">
        <f t="shared" si="1"/>
        <v>102562429.01101935</v>
      </c>
      <c r="Y13" s="1">
        <f t="shared" si="1"/>
        <v>110604933.56161954</v>
      </c>
      <c r="Z13" s="1">
        <f t="shared" si="1"/>
        <v>119057134.47615089</v>
      </c>
      <c r="AA13" s="1">
        <f t="shared" si="1"/>
        <v>127937016.79724519</v>
      </c>
      <c r="AB13" s="1">
        <f t="shared" si="1"/>
        <v>137263297.08118585</v>
      </c>
      <c r="AC13" s="1">
        <f t="shared" si="1"/>
        <v>147055451.79809836</v>
      </c>
      <c r="AD13" s="1">
        <f t="shared" si="1"/>
        <v>157333746.80068219</v>
      </c>
      <c r="AE13" s="1">
        <f t="shared" si="1"/>
        <v>168119267.9007901</v>
      </c>
      <c r="AF13" s="1">
        <f t="shared" si="1"/>
        <v>179433952.59458101</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0.99687249855566062</v>
      </c>
      <c r="H15" s="38">
        <f>Assumptions!I44</f>
        <v>0.99375477837660564</v>
      </c>
      <c r="I15" s="38">
        <f>Assumptions!J44</f>
        <v>0.9906468088719137</v>
      </c>
      <c r="J15" s="38">
        <f>Assumptions!K44</f>
        <v>0.98754855954633658</v>
      </c>
      <c r="K15" s="38">
        <f>Assumptions!L44</f>
        <v>0.98446000000000011</v>
      </c>
      <c r="L15" s="38">
        <f>Assumptions!M44</f>
        <v>0.98321364816548296</v>
      </c>
      <c r="M15" s="38">
        <f>Assumptions!N44</f>
        <v>0.98196887424463963</v>
      </c>
      <c r="N15" s="38">
        <f>Assumptions!O44</f>
        <v>0.98072567623979068</v>
      </c>
      <c r="O15" s="38">
        <f>Assumptions!P44</f>
        <v>0.97948405215578571</v>
      </c>
      <c r="P15" s="38">
        <f>Assumptions!Q44</f>
        <v>0.97824400000000011</v>
      </c>
      <c r="Q15" s="38">
        <f>Assumptions!R44</f>
        <v>0.97741379204748591</v>
      </c>
      <c r="R15" s="38">
        <f>Assumptions!S44</f>
        <v>0.9765842886689271</v>
      </c>
      <c r="S15" s="38">
        <f>Assumptions!T44</f>
        <v>0.97575548926637168</v>
      </c>
      <c r="T15" s="38">
        <f>Assumptions!U44</f>
        <v>0.97492739324237521</v>
      </c>
      <c r="U15" s="38">
        <f>Assumptions!V44</f>
        <v>0.9741000000000003</v>
      </c>
      <c r="V15" s="38">
        <f>Assumptions!W44</f>
        <v>0.9741000000000003</v>
      </c>
      <c r="W15" s="38">
        <f>Assumptions!X44</f>
        <v>0.9741000000000003</v>
      </c>
      <c r="X15" s="38">
        <f>Assumptions!Y44</f>
        <v>0.9741000000000003</v>
      </c>
      <c r="Y15" s="38">
        <f>Assumptions!Z44</f>
        <v>0.9741000000000003</v>
      </c>
      <c r="Z15" s="38">
        <f>Assumptions!AA44</f>
        <v>0.9741000000000003</v>
      </c>
      <c r="AA15" s="38">
        <f>Assumptions!AB44</f>
        <v>0.9741000000000003</v>
      </c>
      <c r="AB15" s="38">
        <f>Assumptions!AC44</f>
        <v>0.9741000000000003</v>
      </c>
      <c r="AC15" s="38">
        <f>Assumptions!AD44</f>
        <v>0.9741000000000003</v>
      </c>
      <c r="AD15" s="38">
        <f>Assumptions!AE44</f>
        <v>0.9741000000000003</v>
      </c>
      <c r="AE15" s="38">
        <f>Assumptions!AF44</f>
        <v>0.9741000000000003</v>
      </c>
      <c r="AF15" s="38">
        <f>Assumptions!AG44</f>
        <v>0.9741000000000003</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-361244.60887506604</v>
      </c>
      <c r="H20" s="1">
        <f t="shared" si="4"/>
        <v>-744442.92630495131</v>
      </c>
      <c r="I20" s="1">
        <f t="shared" si="4"/>
        <v>-1150596.5280595422</v>
      </c>
      <c r="J20" s="1">
        <f t="shared" si="4"/>
        <v>-1580747.64492926</v>
      </c>
      <c r="K20" s="1">
        <f t="shared" si="4"/>
        <v>-2035980.7112607807</v>
      </c>
      <c r="L20" s="1">
        <f t="shared" si="4"/>
        <v>-2269648.8147383779</v>
      </c>
      <c r="M20" s="1">
        <f t="shared" si="4"/>
        <v>-2515966.6589722335</v>
      </c>
      <c r="N20" s="1">
        <f t="shared" si="4"/>
        <v>-2775497.7933422923</v>
      </c>
      <c r="O20" s="1">
        <f t="shared" si="4"/>
        <v>-3048828.6736313701</v>
      </c>
      <c r="P20" s="1">
        <f t="shared" si="4"/>
        <v>-3336569.5445936322</v>
      </c>
      <c r="Q20" s="1">
        <f t="shared" si="4"/>
        <v>-3574737.4561890066</v>
      </c>
      <c r="R20" s="1">
        <f t="shared" si="4"/>
        <v>-3824616.3849895895</v>
      </c>
      <c r="S20" s="1">
        <f t="shared" si="4"/>
        <v>-4086708.3703255951</v>
      </c>
      <c r="T20" s="1">
        <f t="shared" si="4"/>
        <v>-4361535.4784812629</v>
      </c>
      <c r="U20" s="1">
        <f t="shared" si="4"/>
        <v>-4649640.5668619275</v>
      </c>
      <c r="V20" s="1">
        <f t="shared" si="4"/>
        <v>-4798429.0650015175</v>
      </c>
      <c r="W20" s="1">
        <f t="shared" si="4"/>
        <v>-4951978.7950815558</v>
      </c>
      <c r="X20" s="1">
        <f t="shared" si="4"/>
        <v>-5110442.1165241599</v>
      </c>
      <c r="Y20" s="1">
        <f t="shared" si="4"/>
        <v>-5273976.2642529309</v>
      </c>
      <c r="Z20" s="1">
        <f t="shared" si="4"/>
        <v>-5442743.5047090352</v>
      </c>
      <c r="AA20" s="1">
        <f t="shared" si="4"/>
        <v>-5616911.2968597412</v>
      </c>
      <c r="AB20" s="1">
        <f t="shared" si="4"/>
        <v>-5796652.4583592415</v>
      </c>
      <c r="AC20" s="1">
        <f t="shared" si="4"/>
        <v>-5982145.3370267451</v>
      </c>
      <c r="AD20" s="1">
        <f t="shared" si="4"/>
        <v>-6173573.9878115952</v>
      </c>
      <c r="AE20" s="1">
        <f t="shared" si="4"/>
        <v>-6371128.3554215729</v>
      </c>
      <c r="AF20" s="1">
        <f t="shared" si="4"/>
        <v>-6575004.462795049</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133387512.03028661</v>
      </c>
      <c r="D25" s="40">
        <f>SUM(D11:D13,D18:D23)</f>
        <v>140178091.99625325</v>
      </c>
      <c r="E25" s="40">
        <f t="shared" ref="E25:AF25" si="7">SUM(E11:E13,E18:E23)</f>
        <v>147266680.26772276</v>
      </c>
      <c r="F25" s="40">
        <f t="shared" si="7"/>
        <v>154665395.82236215</v>
      </c>
      <c r="G25" s="40">
        <f t="shared" si="7"/>
        <v>162016913.61241627</v>
      </c>
      <c r="H25" s="40">
        <f t="shared" si="7"/>
        <v>169672797.79836619</v>
      </c>
      <c r="I25" s="40">
        <f t="shared" si="7"/>
        <v>177644776.7919144</v>
      </c>
      <c r="J25" s="40">
        <f t="shared" si="7"/>
        <v>185945011.53327355</v>
      </c>
      <c r="K25" s="40">
        <f t="shared" si="7"/>
        <v>194586110.97841722</v>
      </c>
      <c r="L25" s="40">
        <f t="shared" si="7"/>
        <v>203834869.88845348</v>
      </c>
      <c r="M25" s="40">
        <f t="shared" si="7"/>
        <v>213472344.82673621</v>
      </c>
      <c r="N25" s="40">
        <f t="shared" si="7"/>
        <v>223513821.70098102</v>
      </c>
      <c r="O25" s="40">
        <f t="shared" si="7"/>
        <v>233975162.95207515</v>
      </c>
      <c r="P25" s="40">
        <f t="shared" si="7"/>
        <v>244872828.68526062</v>
      </c>
      <c r="Q25" s="40">
        <f t="shared" si="7"/>
        <v>256290067.28858566</v>
      </c>
      <c r="R25" s="40">
        <f t="shared" si="7"/>
        <v>268184122.77194825</v>
      </c>
      <c r="S25" s="40">
        <f t="shared" si="7"/>
        <v>280573722.53883088</v>
      </c>
      <c r="T25" s="40">
        <f t="shared" si="7"/>
        <v>293478301.24757159</v>
      </c>
      <c r="U25" s="40">
        <f t="shared" si="7"/>
        <v>306918026.80424416</v>
      </c>
      <c r="V25" s="40">
        <f t="shared" si="7"/>
        <v>321070662.11963379</v>
      </c>
      <c r="W25" s="40">
        <f t="shared" si="7"/>
        <v>335814782.03576082</v>
      </c>
      <c r="X25" s="40">
        <f t="shared" si="7"/>
        <v>351173749.26850933</v>
      </c>
      <c r="Y25" s="40">
        <f t="shared" si="7"/>
        <v>367171816.0673492</v>
      </c>
      <c r="Z25" s="40">
        <f t="shared" si="7"/>
        <v>383834157.2220639</v>
      </c>
      <c r="AA25" s="40">
        <f t="shared" si="7"/>
        <v>401186904.27102751</v>
      </c>
      <c r="AB25" s="40">
        <f t="shared" si="7"/>
        <v>419257180.9541291</v>
      </c>
      <c r="AC25" s="40">
        <f t="shared" si="7"/>
        <v>438073139.95497584</v>
      </c>
      <c r="AD25" s="40">
        <f t="shared" si="7"/>
        <v>457664000.97857976</v>
      </c>
      <c r="AE25" s="40">
        <f t="shared" si="7"/>
        <v>478060090.21238029</v>
      </c>
      <c r="AF25" s="40">
        <f t="shared" si="7"/>
        <v>499292881.22014213</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151314803.3250249</v>
      </c>
      <c r="D5" s="59">
        <f>C5*('Price and Financial ratios'!F4+1)*(1+Assumptions!$C$13)</f>
        <v>176985157.65360904</v>
      </c>
      <c r="E5" s="59">
        <f>D5*('Price and Financial ratios'!G4+1)*(1+Assumptions!$C$13)</f>
        <v>189009544.33162621</v>
      </c>
      <c r="F5" s="59">
        <f>E5*('Price and Financial ratios'!H4+1)*(1+Assumptions!$C$13)</f>
        <v>201850868.86420324</v>
      </c>
      <c r="G5" s="59">
        <f>F5*('Price and Financial ratios'!I4+1)*(1+Assumptions!$C$13)</f>
        <v>215564634.0787262</v>
      </c>
      <c r="H5" s="59">
        <f>G5*('Price and Financial ratios'!J4+1)*(1+Assumptions!$C$13)</f>
        <v>230210113.6693987</v>
      </c>
      <c r="I5" s="59">
        <f>H5*('Price and Financial ratios'!K4+1)*(1+Assumptions!$C$13)</f>
        <v>243509174.02463326</v>
      </c>
      <c r="J5" s="59">
        <f>I5*('Price and Financial ratios'!L4+1)*(1+Assumptions!$C$13)</f>
        <v>257576510.81878293</v>
      </c>
      <c r="K5" s="59">
        <f>J5*('Price and Financial ratios'!M4+1)*(1+Assumptions!$C$13)</f>
        <v>272456506.78798288</v>
      </c>
      <c r="L5" s="59">
        <f>K5*('Price and Financial ratios'!N4+1)*(1+Assumptions!$C$13)</f>
        <v>288196108.62473488</v>
      </c>
      <c r="M5" s="59">
        <f>L5*('Price and Financial ratios'!O4+1)*(1+Assumptions!$C$13)</f>
        <v>303379374.25387883</v>
      </c>
      <c r="N5" s="59">
        <f>M5*('Price and Financial ratios'!P4+1)*(1+Assumptions!$C$13)</f>
        <v>319362551.98546314</v>
      </c>
      <c r="O5" s="59">
        <f>N5*('Price and Financial ratios'!Q4+1)*(1+Assumptions!$C$13)</f>
        <v>336187784.2272715</v>
      </c>
      <c r="P5" s="59">
        <f>O5*('Price and Financial ratios'!R4+1)*(1+Assumptions!$C$13)</f>
        <v>353899433.60919482</v>
      </c>
      <c r="Q5" s="59">
        <f>P5*('Price and Financial ratios'!S4+1)*(1+Assumptions!$C$13)</f>
        <v>372544199.95296502</v>
      </c>
      <c r="R5" s="59">
        <f>Q5*('Price and Financial ratios'!T4+1)*(1+Assumptions!$C$13)</f>
        <v>392171243.40429813</v>
      </c>
      <c r="S5" s="59">
        <f>R5*('Price and Financial ratios'!U4+1)*(1+Assumptions!$C$13)</f>
        <v>412832314.05210656</v>
      </c>
      <c r="T5" s="59">
        <f>S5*('Price and Financial ratios'!V4+1)*(1+Assumptions!$C$13)</f>
        <v>434581888.37654394</v>
      </c>
      <c r="U5" s="59">
        <f>T5*('Price and Financial ratios'!W4+1)*(1+Assumptions!$C$13)</f>
        <v>457477312.88565105</v>
      </c>
      <c r="V5" s="59">
        <f>U5*('Price and Financial ratios'!X4+1)*(1+Assumptions!$C$13)</f>
        <v>481578955.3193258</v>
      </c>
      <c r="W5" s="59">
        <f>V5*('Price and Financial ratios'!Y4+1)*(1+Assumptions!$C$13)</f>
        <v>506950363.81929266</v>
      </c>
      <c r="X5" s="59">
        <f>W5*('Price and Financial ratios'!Z4+1)*(1+Assumptions!$C$13)</f>
        <v>531080374.41477627</v>
      </c>
      <c r="Y5" s="59">
        <f>X5*('Price and Financial ratios'!AA4+1)*(1+Assumptions!$C$13)</f>
        <v>556358934.16397095</v>
      </c>
      <c r="Z5" s="59">
        <f>Y5*('Price and Financial ratios'!AB4+1)*(1+Assumptions!$C$13)</f>
        <v>582840712.13356733</v>
      </c>
      <c r="AA5" s="59">
        <f>Z5*('Price and Financial ratios'!AC4+1)*(1+Assumptions!$C$13)</f>
        <v>610582979.54867744</v>
      </c>
      <c r="AB5" s="59">
        <f>AA5*('Price and Financial ratios'!AD4+1)*(1+Assumptions!$C$13)</f>
        <v>639645733.65133238</v>
      </c>
      <c r="AC5" s="59">
        <f>AB5*('Price and Financial ratios'!AE4+1)*(1+Assumptions!$C$13)</f>
        <v>670091827.45444155</v>
      </c>
      <c r="AD5" s="59">
        <f>AC5*('Price and Financial ratios'!AF4+1)*(1+Assumptions!$C$13)</f>
        <v>701987105.67183006</v>
      </c>
      <c r="AE5" s="59">
        <f>AD5*('Price and Financial ratios'!AG4+1)*(1+Assumptions!$C$13)</f>
        <v>729688698.20866585</v>
      </c>
      <c r="AF5" s="59">
        <f>AE5*('Price and Financial ratios'!AH4+1)*(1+Assumptions!$C$13)</f>
        <v>758483442.20494699</v>
      </c>
    </row>
    <row r="6" spans="1:32" s="11" customFormat="1" x14ac:dyDescent="0.35">
      <c r="A6" s="11" t="s">
        <v>20</v>
      </c>
      <c r="C6" s="59">
        <f>C27</f>
        <v>46249298.356556036</v>
      </c>
      <c r="D6" s="59">
        <f t="shared" ref="D6:AF6" si="1">D27</f>
        <v>51113466.756647766</v>
      </c>
      <c r="E6" s="59">
        <f>E27</f>
        <v>56182453.331929803</v>
      </c>
      <c r="F6" s="59">
        <f t="shared" si="1"/>
        <v>61463435.906933583</v>
      </c>
      <c r="G6" s="59">
        <f t="shared" si="1"/>
        <v>66704186.362660065</v>
      </c>
      <c r="H6" s="59">
        <f t="shared" si="1"/>
        <v>72119547.626643464</v>
      </c>
      <c r="I6" s="59">
        <f t="shared" si="1"/>
        <v>77714504.906187564</v>
      </c>
      <c r="J6" s="59">
        <f t="shared" si="1"/>
        <v>83494183.270299613</v>
      </c>
      <c r="K6" s="59">
        <f t="shared" si="1"/>
        <v>89463851.715864927</v>
      </c>
      <c r="L6" s="59">
        <f t="shared" si="1"/>
        <v>95847947.411861241</v>
      </c>
      <c r="M6" s="59">
        <f t="shared" si="1"/>
        <v>102468788.54863454</v>
      </c>
      <c r="N6" s="59">
        <f t="shared" si="1"/>
        <v>109333967.65383068</v>
      </c>
      <c r="O6" s="59">
        <f t="shared" si="1"/>
        <v>116451312.36833796</v>
      </c>
      <c r="P6" s="59">
        <f t="shared" si="1"/>
        <v>123828892.81214051</v>
      </c>
      <c r="Q6" s="59">
        <f t="shared" si="1"/>
        <v>131542099.24873227</v>
      </c>
      <c r="R6" s="59">
        <f t="shared" si="1"/>
        <v>139542090.80737829</v>
      </c>
      <c r="S6" s="59">
        <f t="shared" si="1"/>
        <v>147838247.82158011</v>
      </c>
      <c r="T6" s="59">
        <f t="shared" si="1"/>
        <v>156440247.77686137</v>
      </c>
      <c r="U6" s="59">
        <f t="shared" si="1"/>
        <v>165358074.82032049</v>
      </c>
      <c r="V6" s="59">
        <f t="shared" si="1"/>
        <v>174782899.181959</v>
      </c>
      <c r="W6" s="59">
        <f t="shared" si="1"/>
        <v>184568019.20190549</v>
      </c>
      <c r="X6" s="59">
        <f t="shared" si="1"/>
        <v>194725737.94124666</v>
      </c>
      <c r="Y6" s="59">
        <f t="shared" si="1"/>
        <v>205268765.33474535</v>
      </c>
      <c r="Z6" s="59">
        <f t="shared" si="1"/>
        <v>216210231.71399319</v>
      </c>
      <c r="AA6" s="59">
        <f t="shared" si="1"/>
        <v>227563701.79082277</v>
      </c>
      <c r="AB6" s="59">
        <f t="shared" si="1"/>
        <v>239343189.11713982</v>
      </c>
      <c r="AC6" s="59">
        <f t="shared" si="1"/>
        <v>251563171.03791729</v>
      </c>
      <c r="AD6" s="59">
        <f t="shared" si="1"/>
        <v>264238604.15470529</v>
      </c>
      <c r="AE6" s="59">
        <f t="shared" si="1"/>
        <v>277384940.31763637</v>
      </c>
      <c r="AF6" s="59">
        <f t="shared" si="1"/>
        <v>291018143.1645596</v>
      </c>
    </row>
    <row r="7" spans="1:32" x14ac:dyDescent="0.35">
      <c r="A7" t="s">
        <v>21</v>
      </c>
      <c r="C7" s="4">
        <f>Depreciation!C8+Depreciation!C9</f>
        <v>31555326.10500063</v>
      </c>
      <c r="D7" s="4">
        <f>Depreciation!D8+Depreciation!D9</f>
        <v>35087276.121358134</v>
      </c>
      <c r="E7" s="4">
        <f>Depreciation!E8+Depreciation!E9</f>
        <v>38812958.284830995</v>
      </c>
      <c r="F7" s="4">
        <f>Depreciation!F8+Depreciation!F9</f>
        <v>42741154.736017846</v>
      </c>
      <c r="G7" s="4">
        <f>Depreciation!G8+Depreciation!G9</f>
        <v>46872341.420184001</v>
      </c>
      <c r="H7" s="4">
        <f>Depreciation!H8+Depreciation!H9</f>
        <v>51215237.785928383</v>
      </c>
      <c r="I7" s="4">
        <f>Depreciation!I8+Depreciation!I9</f>
        <v>55778906.287191443</v>
      </c>
      <c r="J7" s="4">
        <f>Depreciation!J8+Depreciation!J9</f>
        <v>60572765.200371228</v>
      </c>
      <c r="K7" s="4">
        <f>Depreciation!K8+Depreciation!K9</f>
        <v>65606601.90455579</v>
      </c>
      <c r="L7" s="4">
        <f>Depreciation!L8+Depreciation!L9</f>
        <v>70896533.24494575</v>
      </c>
      <c r="M7" s="4">
        <f>Depreciation!M8+Depreciation!M9</f>
        <v>76453670.492798507</v>
      </c>
      <c r="N7" s="4">
        <f>Depreciation!N8+Depreciation!N9</f>
        <v>82289569.989640251</v>
      </c>
      <c r="O7" s="4">
        <f>Depreciation!O8+Depreciation!O9</f>
        <v>88416250.136873573</v>
      </c>
      <c r="P7" s="4">
        <f>Depreciation!P8+Depreciation!P9</f>
        <v>94846209.01337868</v>
      </c>
      <c r="Q7" s="4">
        <f>Depreciation!Q8+Depreciation!Q9</f>
        <v>101593993.47337189</v>
      </c>
      <c r="R7" s="4">
        <f>Depreciation!R8+Depreciation!R9</f>
        <v>108673261.92485018</v>
      </c>
      <c r="S7" s="4">
        <f>Depreciation!S8+Depreciation!S9</f>
        <v>116098218.40564193</v>
      </c>
      <c r="T7" s="4">
        <f>Depreciation!T8+Depreciation!T9</f>
        <v>123883633.42242594</v>
      </c>
      <c r="U7" s="4">
        <f>Depreciation!U8+Depreciation!U9</f>
        <v>132044865.56176311</v>
      </c>
      <c r="V7" s="4">
        <f>Depreciation!V8+Depreciation!V9</f>
        <v>140601559.71739334</v>
      </c>
      <c r="W7" s="4">
        <f>Depreciation!W8+Depreciation!W9</f>
        <v>149570668.35664862</v>
      </c>
      <c r="X7" s="4">
        <f>Depreciation!X8+Depreciation!X9</f>
        <v>158969823.95166558</v>
      </c>
      <c r="Y7" s="4">
        <f>Depreciation!Y8+Depreciation!Y9</f>
        <v>168817365.14036644</v>
      </c>
      <c r="Z7" s="4">
        <f>Depreciation!Z8+Depreciation!Z9</f>
        <v>179132363.86541769</v>
      </c>
      <c r="AA7" s="4">
        <f>Depreciation!AA8+Depreciation!AA9</f>
        <v>189934653.52696854</v>
      </c>
      <c r="AB7" s="4">
        <f>Depreciation!AB8+Depreciation!AB9</f>
        <v>201244858.18626034</v>
      </c>
      <c r="AC7" s="4">
        <f>Depreciation!AC8+Depreciation!AC9</f>
        <v>213084422.85853523</v>
      </c>
      <c r="AD7" s="4">
        <f>Depreciation!AD8+Depreciation!AD9</f>
        <v>225475644.93505305</v>
      </c>
      <c r="AE7" s="4">
        <f>Depreciation!AE8+Depreciation!AE9</f>
        <v>238441706.77546084</v>
      </c>
      <c r="AF7" s="4">
        <f>Depreciation!AF8+Depreciation!AF9</f>
        <v>252006709.5132412</v>
      </c>
    </row>
    <row r="8" spans="1:32" x14ac:dyDescent="0.35">
      <c r="A8" t="s">
        <v>6</v>
      </c>
      <c r="C8" s="4">
        <f ca="1">'Debt worksheet'!C8</f>
        <v>15285171.240584064</v>
      </c>
      <c r="D8" s="4">
        <f ca="1">'Debt worksheet'!D8</f>
        <v>16358440.703688374</v>
      </c>
      <c r="E8" s="4">
        <f ca="1">'Debt worksheet'!E8</f>
        <v>17475467.697481137</v>
      </c>
      <c r="F8" s="4">
        <f ca="1">'Debt worksheet'!F8</f>
        <v>18627146.526175518</v>
      </c>
      <c r="G8" s="4">
        <f ca="1">'Debt worksheet'!G8</f>
        <v>19779920.033728261</v>
      </c>
      <c r="H8" s="4">
        <f ca="1">'Debt worksheet'!H8</f>
        <v>20917407.404326059</v>
      </c>
      <c r="I8" s="4">
        <f ca="1">'Debt worksheet'!I8</f>
        <v>22105866.500411879</v>
      </c>
      <c r="J8" s="4">
        <f ca="1">'Debt worksheet'!J8</f>
        <v>23337886.46619641</v>
      </c>
      <c r="K8" s="4">
        <f ca="1">'Debt worksheet'!K8</f>
        <v>24604826.344991591</v>
      </c>
      <c r="L8" s="4">
        <f ca="1">'Debt worksheet'!L8</f>
        <v>25913845.749882784</v>
      </c>
      <c r="M8" s="4">
        <f ca="1">'Debt worksheet'!M8</f>
        <v>27309334.00946632</v>
      </c>
      <c r="N8" s="4">
        <f ca="1">'Debt worksheet'!N8</f>
        <v>28788929.862583958</v>
      </c>
      <c r="O8" s="4">
        <f ca="1">'Debt worksheet'!O8</f>
        <v>30349517.151133593</v>
      </c>
      <c r="P8" s="4">
        <f ca="1">'Debt worksheet'!P8</f>
        <v>31987147.385721046</v>
      </c>
      <c r="Q8" s="4">
        <f ca="1">'Debt worksheet'!Q8</f>
        <v>33701788.825050153</v>
      </c>
      <c r="R8" s="4">
        <f ca="1">'Debt worksheet'!R8</f>
        <v>35488303.400182538</v>
      </c>
      <c r="S8" s="4">
        <f ca="1">'Debt worksheet'!S8</f>
        <v>37340509.192718334</v>
      </c>
      <c r="T8" s="4">
        <f ca="1">'Debt worksheet'!T8</f>
        <v>39251080.11957974</v>
      </c>
      <c r="U8" s="4">
        <f ca="1">'Debt worksheet'!U8</f>
        <v>41211438.057452559</v>
      </c>
      <c r="V8" s="4">
        <f ca="1">'Debt worksheet'!V8</f>
        <v>43223885.250603013</v>
      </c>
      <c r="W8" s="4">
        <f ca="1">'Debt worksheet'!W8</f>
        <v>45278777.782638438</v>
      </c>
      <c r="X8" s="4">
        <f ca="1">'Debt worksheet'!X8</f>
        <v>47458494.021204904</v>
      </c>
      <c r="Y8" s="4">
        <f ca="1">'Debt worksheet'!Y8</f>
        <v>49763058.730092466</v>
      </c>
      <c r="Z8" s="4">
        <f ca="1">'Debt worksheet'!Z8</f>
        <v>52191904.060289748</v>
      </c>
      <c r="AA8" s="4">
        <f ca="1">'Debt worksheet'!AA8</f>
        <v>54743804.132902384</v>
      </c>
      <c r="AB8" s="4">
        <f ca="1">'Debt worksheet'!AB8</f>
        <v>57416804.567461312</v>
      </c>
      <c r="AC8" s="4">
        <f ca="1">'Debt worksheet'!AC8</f>
        <v>60208146.62311618</v>
      </c>
      <c r="AD8" s="4">
        <f ca="1">'Debt worksheet'!AD8</f>
        <v>63114185.600276798</v>
      </c>
      <c r="AE8" s="4">
        <f ca="1">'Debt worksheet'!AE8</f>
        <v>66337468.633703701</v>
      </c>
      <c r="AF8" s="4">
        <f ca="1">'Debt worksheet'!AF8</f>
        <v>69897859.077715144</v>
      </c>
    </row>
    <row r="9" spans="1:32" x14ac:dyDescent="0.35">
      <c r="A9" t="s">
        <v>22</v>
      </c>
      <c r="C9" s="4">
        <f ca="1">C5-C6-C7-C8</f>
        <v>58225007.622884184</v>
      </c>
      <c r="D9" s="4">
        <f t="shared" ref="D9:AF9" ca="1" si="2">D5-D6-D7-D8</f>
        <v>74425974.071914777</v>
      </c>
      <c r="E9" s="4">
        <f t="shared" ca="1" si="2"/>
        <v>76538665.017384276</v>
      </c>
      <c r="F9" s="4">
        <f t="shared" ca="1" si="2"/>
        <v>79019131.695076302</v>
      </c>
      <c r="G9" s="4">
        <f t="shared" ca="1" si="2"/>
        <v>82208186.262153864</v>
      </c>
      <c r="H9" s="4">
        <f t="shared" ca="1" si="2"/>
        <v>85957920.852500796</v>
      </c>
      <c r="I9" s="4">
        <f t="shared" ca="1" si="2"/>
        <v>87909896.330842361</v>
      </c>
      <c r="J9" s="4">
        <f t="shared" ca="1" si="2"/>
        <v>90171675.881915659</v>
      </c>
      <c r="K9" s="4">
        <f t="shared" ca="1" si="2"/>
        <v>92781226.822570562</v>
      </c>
      <c r="L9" s="4">
        <f t="shared" ca="1" si="2"/>
        <v>95537782.218045101</v>
      </c>
      <c r="M9" s="4">
        <f t="shared" ca="1" si="2"/>
        <v>97147581.202979475</v>
      </c>
      <c r="N9" s="4">
        <f t="shared" ca="1" si="2"/>
        <v>98950084.479408264</v>
      </c>
      <c r="O9" s="4">
        <f t="shared" ca="1" si="2"/>
        <v>100970704.57092637</v>
      </c>
      <c r="P9" s="4">
        <f t="shared" ca="1" si="2"/>
        <v>103237184.39795457</v>
      </c>
      <c r="Q9" s="4">
        <f t="shared" ca="1" si="2"/>
        <v>105706318.40581071</v>
      </c>
      <c r="R9" s="4">
        <f t="shared" ca="1" si="2"/>
        <v>108467587.27188712</v>
      </c>
      <c r="S9" s="4">
        <f t="shared" ca="1" si="2"/>
        <v>111555338.63216621</v>
      </c>
      <c r="T9" s="4">
        <f t="shared" ca="1" si="2"/>
        <v>115006927.05767691</v>
      </c>
      <c r="U9" s="4">
        <f t="shared" ca="1" si="2"/>
        <v>118862934.4461149</v>
      </c>
      <c r="V9" s="4">
        <f t="shared" ca="1" si="2"/>
        <v>122970611.16937041</v>
      </c>
      <c r="W9" s="4">
        <f t="shared" ca="1" si="2"/>
        <v>127532898.47810012</v>
      </c>
      <c r="X9" s="4">
        <f t="shared" ca="1" si="2"/>
        <v>129926318.50065909</v>
      </c>
      <c r="Y9" s="4">
        <f t="shared" ca="1" si="2"/>
        <v>132509744.9587667</v>
      </c>
      <c r="Z9" s="4">
        <f t="shared" ca="1" si="2"/>
        <v>135306212.49386671</v>
      </c>
      <c r="AA9" s="4">
        <f t="shared" ca="1" si="2"/>
        <v>138340820.09798378</v>
      </c>
      <c r="AB9" s="4">
        <f t="shared" ca="1" si="2"/>
        <v>141640881.78047091</v>
      </c>
      <c r="AC9" s="4">
        <f t="shared" ca="1" si="2"/>
        <v>145236086.93487287</v>
      </c>
      <c r="AD9" s="4">
        <f t="shared" ca="1" si="2"/>
        <v>149158670.98179492</v>
      </c>
      <c r="AE9" s="4">
        <f t="shared" ca="1" si="2"/>
        <v>147524582.48186493</v>
      </c>
      <c r="AF9" s="4">
        <f t="shared" ca="1" si="2"/>
        <v>145560730.44943106</v>
      </c>
    </row>
    <row r="12" spans="1:32" x14ac:dyDescent="0.35">
      <c r="A12" t="s">
        <v>79</v>
      </c>
      <c r="C12" s="2">
        <f>Assumptions!$C$25*Assumptions!D9*Assumptions!D13</f>
        <v>43223935.158426903</v>
      </c>
      <c r="D12" s="2">
        <f>Assumptions!$C$25*Assumptions!E9*Assumptions!E13</f>
        <v>44929624.379671812</v>
      </c>
      <c r="E12" s="2">
        <f>Assumptions!$C$25*Assumptions!F9*Assumptions!F13</f>
        <v>46702622.968025662</v>
      </c>
      <c r="F12" s="2">
        <f>Assumptions!$C$25*Assumptions!G9*Assumptions!G13</f>
        <v>48545587.064386882</v>
      </c>
      <c r="G12" s="2">
        <f>Assumptions!$C$25*Assumptions!H9*Assumptions!H13</f>
        <v>50461277.625443727</v>
      </c>
      <c r="H12" s="2">
        <f>Assumptions!$C$25*Assumptions!I9*Assumptions!I13</f>
        <v>52452564.55988162</v>
      </c>
      <c r="I12" s="2">
        <f>Assumptions!$C$25*Assumptions!J9*Assumptions!J13</f>
        <v>54522431.027812421</v>
      </c>
      <c r="J12" s="2">
        <f>Assumptions!$C$25*Assumptions!K9*Assumptions!K13</f>
        <v>56673977.909866236</v>
      </c>
      <c r="K12" s="2">
        <f>Assumptions!$C$25*Assumptions!L9*Assumptions!L13</f>
        <v>58910428.452641144</v>
      </c>
      <c r="L12" s="2">
        <f>Assumptions!$C$25*Assumptions!M9*Assumptions!M13</f>
        <v>61235133.097470306</v>
      </c>
      <c r="M12" s="2">
        <f>Assumptions!$C$25*Assumptions!N9*Assumptions!N13</f>
        <v>63651574.499740228</v>
      </c>
      <c r="N12" s="2">
        <f>Assumptions!$C$25*Assumptions!O9*Assumptions!O13</f>
        <v>66163372.746279739</v>
      </c>
      <c r="O12" s="2">
        <f>Assumptions!$C$25*Assumptions!P9*Assumptions!P13</f>
        <v>68774290.778636113</v>
      </c>
      <c r="P12" s="2">
        <f>Assumptions!$C$25*Assumptions!Q9*Assumptions!Q13</f>
        <v>71488240.030362502</v>
      </c>
      <c r="Q12" s="2">
        <f>Assumptions!$C$25*Assumptions!R9*Assumptions!R13</f>
        <v>74309286.28676255</v>
      </c>
      <c r="R12" s="2">
        <f>Assumptions!$C$25*Assumptions!S9*Assumptions!S13</f>
        <v>77241655.775870085</v>
      </c>
      <c r="S12" s="2">
        <f>Assumptions!$C$25*Assumptions!T9*Assumptions!T13</f>
        <v>80289741.499789312</v>
      </c>
      <c r="T12" s="2">
        <f>Assumptions!$C$25*Assumptions!U9*Assumptions!U13</f>
        <v>83458109.815880314</v>
      </c>
      <c r="U12" s="2">
        <f>Assumptions!$C$25*Assumptions!V9*Assumptions!V13</f>
        <v>86751507.27764909</v>
      </c>
      <c r="V12" s="2">
        <f>Assumptions!$C$25*Assumptions!W9*Assumptions!W13</f>
        <v>90174867.745590836</v>
      </c>
      <c r="W12" s="2">
        <f>Assumptions!$C$25*Assumptions!X9*Assumptions!X13</f>
        <v>93733319.778638855</v>
      </c>
      <c r="X12" s="2">
        <f>Assumptions!$C$25*Assumptions!Y9*Assumptions!Y13</f>
        <v>97432194.317292631</v>
      </c>
      <c r="Y12" s="2">
        <f>Assumptions!$C$25*Assumptions!Z9*Assumptions!Z13</f>
        <v>101277032.66993496</v>
      </c>
      <c r="Z12" s="2">
        <f>Assumptions!$C$25*Assumptions!AA9*Assumptions!AA13</f>
        <v>105273594.81430279</v>
      </c>
      <c r="AA12" s="2">
        <f>Assumptions!$C$25*Assumptions!AB9*Assumptions!AB13</f>
        <v>109427868.02654764</v>
      </c>
      <c r="AB12" s="2">
        <f>Assumptions!$C$25*Assumptions!AC9*Assumptions!AC13</f>
        <v>113746075.85081381</v>
      </c>
      <c r="AC12" s="2">
        <f>Assumptions!$C$25*Assumptions!AD9*Assumptions!AD13</f>
        <v>118234687.42277096</v>
      </c>
      <c r="AD12" s="2">
        <f>Assumptions!$C$25*Assumptions!AE9*Assumptions!AE13</f>
        <v>122900427.16106878</v>
      </c>
      <c r="AE12" s="2">
        <f>Assumptions!$C$25*Assumptions!AF9*Assumptions!AF13</f>
        <v>127750284.84123334</v>
      </c>
      <c r="AF12" s="2">
        <f>Assumptions!$C$25*Assumptions!AG9*Assumptions!AG13</f>
        <v>132791526.06709561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3025363.1981291356</v>
      </c>
      <c r="D14" s="5">
        <f>Assumptions!E122*Assumptions!E9</f>
        <v>6183842.3769759526</v>
      </c>
      <c r="E14" s="5">
        <f>Assumptions!F122*Assumptions!F9</f>
        <v>9479830.3639041372</v>
      </c>
      <c r="F14" s="5">
        <f>Assumptions!G122*Assumptions!G9</f>
        <v>12917848.842546703</v>
      </c>
      <c r="G14" s="5">
        <f>Assumptions!H122*Assumptions!H9</f>
        <v>16492229.545375187</v>
      </c>
      <c r="H14" s="5">
        <f>Assumptions!I122*Assumptions!I9</f>
        <v>20207114.310985859</v>
      </c>
      <c r="I14" s="5">
        <f>Assumptions!J122*Assumptions!J9</f>
        <v>24066757.569791339</v>
      </c>
      <c r="J14" s="5">
        <f>Assumptions!K122*Assumptions!K9</f>
        <v>28075529.224781517</v>
      </c>
      <c r="K14" s="5">
        <f>Assumptions!L122*Assumptions!L9</f>
        <v>32237917.603253115</v>
      </c>
      <c r="L14" s="5">
        <f>Assumptions!M122*Assumptions!M9</f>
        <v>36565276.068712883</v>
      </c>
      <c r="M14" s="5">
        <f>Assumptions!N122*Assumptions!N9</f>
        <v>41062753.74151466</v>
      </c>
      <c r="N14" s="5">
        <f>Assumptions!O122*Assumptions!O9</f>
        <v>45735644.491377242</v>
      </c>
      <c r="O14" s="5">
        <f>Assumptions!P122*Assumptions!P9</f>
        <v>50589390.773465388</v>
      </c>
      <c r="P14" s="5">
        <f>Assumptions!Q122*Assumptions!Q9</f>
        <v>55629587.56235677</v>
      </c>
      <c r="Q14" s="5">
        <f>Assumptions!R122*Assumptions!R9</f>
        <v>60863661.491449751</v>
      </c>
      <c r="R14" s="5">
        <f>Assumptions!S122*Assumptions!S9</f>
        <v>66297631.716481172</v>
      </c>
      <c r="S14" s="5">
        <f>Assumptions!T122*Assumptions!T9</f>
        <v>71937686.87830846</v>
      </c>
      <c r="T14" s="5">
        <f>Assumptions!U122*Assumptions!U9</f>
        <v>77790189.614836529</v>
      </c>
      <c r="U14" s="5">
        <f>Assumptions!V122*Assumptions!V9</f>
        <v>83861681.188759595</v>
      </c>
      <c r="V14" s="5">
        <f>Assumptions!W122*Assumptions!W9</f>
        <v>90162667.94016169</v>
      </c>
      <c r="W14" s="5">
        <f>Assumptions!X122*Assumptions!X9</f>
        <v>96700309.054930121</v>
      </c>
      <c r="X14" s="5">
        <f>Assumptions!Y122*Assumptions!Y9</f>
        <v>103481967.6474653</v>
      </c>
      <c r="Y14" s="5">
        <f>Assumptions!Z122*Assumptions!Z9</f>
        <v>110515216.26848948</v>
      </c>
      <c r="Z14" s="5">
        <f>Assumptions!AA122*Assumptions!AA9</f>
        <v>117807842.55649735</v>
      </c>
      <c r="AA14" s="5">
        <f>Assumptions!AB122*Assumptions!AB9</f>
        <v>125367855.0365036</v>
      </c>
      <c r="AB14" s="5">
        <f>Assumptions!AC122*Assumptions!AC9</f>
        <v>133203489.06983282</v>
      </c>
      <c r="AC14" s="5">
        <f>Assumptions!AD122*Assumptions!AD9</f>
        <v>141323212.95879084</v>
      </c>
      <c r="AD14" s="5">
        <f>Assumptions!AE122*Assumptions!AE9</f>
        <v>149735734.21015319</v>
      </c>
      <c r="AE14" s="5">
        <f>Assumptions!AF122*Assumptions!AF9</f>
        <v>158450005.96150345</v>
      </c>
      <c r="AF14" s="5">
        <f>Assumptions!AG122*Assumptions!AG9</f>
        <v>167475233.5745554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0.996276209885126</v>
      </c>
      <c r="H16" s="37">
        <f>Assumptions!I43</f>
        <v>0.99256628638307165</v>
      </c>
      <c r="I16" s="37">
        <f>Assumptions!J43</f>
        <v>0.98887017785748121</v>
      </c>
      <c r="J16" s="37">
        <f>Assumptions!K43</f>
        <v>0.9851878328642818</v>
      </c>
      <c r="K16" s="37">
        <f>Assumptions!L43</f>
        <v>0.98151920015096761</v>
      </c>
      <c r="L16" s="37">
        <f>Assumptions!M43</f>
        <v>0.98003626190352333</v>
      </c>
      <c r="M16" s="37">
        <f>Assumptions!N43</f>
        <v>0.97855556416838418</v>
      </c>
      <c r="N16" s="37">
        <f>Assumptions!O43</f>
        <v>0.97707710356044952</v>
      </c>
      <c r="O16" s="37">
        <f>Assumptions!P43</f>
        <v>0.97560087669973294</v>
      </c>
      <c r="P16" s="37">
        <f>Assumptions!Q43</f>
        <v>0.97412688021135485</v>
      </c>
      <c r="Q16" s="37">
        <f>Assumptions!R43</f>
        <v>0.97313923688756554</v>
      </c>
      <c r="R16" s="37">
        <f>Assumptions!S43</f>
        <v>0.97215259491109018</v>
      </c>
      <c r="S16" s="37">
        <f>Assumptions!T43</f>
        <v>0.97116695326668745</v>
      </c>
      <c r="T16" s="37">
        <f>Assumptions!U43</f>
        <v>0.97018231094014518</v>
      </c>
      <c r="U16" s="37">
        <f>Assumptions!V43</f>
        <v>0.96919866691827949</v>
      </c>
      <c r="V16" s="37">
        <f>Assumptions!W43</f>
        <v>0.96919866691827949</v>
      </c>
      <c r="W16" s="37">
        <f>Assumptions!X43</f>
        <v>0.96919866691827949</v>
      </c>
      <c r="X16" s="37">
        <f>Assumptions!Y43</f>
        <v>0.96919866691827949</v>
      </c>
      <c r="Y16" s="37">
        <f>Assumptions!Z43</f>
        <v>0.96919866691827949</v>
      </c>
      <c r="Z16" s="37">
        <f>Assumptions!AA43</f>
        <v>0.96919866691827949</v>
      </c>
      <c r="AA16" s="37">
        <f>Assumptions!AB43</f>
        <v>0.96919866691827949</v>
      </c>
      <c r="AB16" s="37">
        <f>Assumptions!AC43</f>
        <v>0.96919866691827949</v>
      </c>
      <c r="AC16" s="37">
        <f>Assumptions!AD43</f>
        <v>0.96919866691827949</v>
      </c>
      <c r="AD16" s="37">
        <f>Assumptions!AE43</f>
        <v>0.96919866691827949</v>
      </c>
      <c r="AE16" s="37">
        <f>Assumptions!AF43</f>
        <v>0.96919866691827949</v>
      </c>
      <c r="AF16" s="37">
        <f>Assumptions!AG43</f>
        <v>0.96919866691827949</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-187907.20680554211</v>
      </c>
      <c r="H19" s="44">
        <f t="shared" si="3"/>
        <v>-389917.34341160208</v>
      </c>
      <c r="I19" s="44">
        <f t="shared" si="3"/>
        <v>-606824.96011730283</v>
      </c>
      <c r="J19" s="44">
        <f t="shared" si="3"/>
        <v>-839464.43304693699</v>
      </c>
      <c r="K19" s="44">
        <f t="shared" si="3"/>
        <v>-1088711.8372540027</v>
      </c>
      <c r="L19" s="44">
        <f t="shared" si="3"/>
        <v>-1222482.1594607905</v>
      </c>
      <c r="M19" s="44">
        <f t="shared" si="3"/>
        <v>-1364972.1049409956</v>
      </c>
      <c r="N19" s="44">
        <f t="shared" si="3"/>
        <v>-1516656.1415543482</v>
      </c>
      <c r="O19" s="44">
        <f t="shared" si="3"/>
        <v>-1678032.4005963653</v>
      </c>
      <c r="P19" s="44">
        <f t="shared" si="3"/>
        <v>-1849623.7977849841</v>
      </c>
      <c r="Q19" s="44">
        <f t="shared" si="3"/>
        <v>-1996004.1360028088</v>
      </c>
      <c r="R19" s="44">
        <f t="shared" si="3"/>
        <v>-2150979.6781287789</v>
      </c>
      <c r="S19" s="44">
        <f t="shared" si="3"/>
        <v>-2314997.8688690066</v>
      </c>
      <c r="T19" s="44">
        <f t="shared" si="3"/>
        <v>-2488527.9680131376</v>
      </c>
      <c r="U19" s="44">
        <f t="shared" si="3"/>
        <v>-2672062.0710001737</v>
      </c>
      <c r="V19" s="44">
        <f t="shared" si="3"/>
        <v>-2777506.137032032</v>
      </c>
      <c r="W19" s="44">
        <f t="shared" si="3"/>
        <v>-2887111.2033572793</v>
      </c>
      <c r="X19" s="44">
        <f t="shared" si="3"/>
        <v>-3001041.4700498432</v>
      </c>
      <c r="Y19" s="44">
        <f t="shared" si="3"/>
        <v>-3119467.6167949587</v>
      </c>
      <c r="Z19" s="44">
        <f t="shared" si="3"/>
        <v>-3242567.0585854203</v>
      </c>
      <c r="AA19" s="44">
        <f t="shared" si="3"/>
        <v>-3370524.2115082443</v>
      </c>
      <c r="AB19" s="44">
        <f t="shared" si="3"/>
        <v>-3503530.769019559</v>
      </c>
      <c r="AC19" s="44">
        <f t="shared" si="3"/>
        <v>-3641785.9891218841</v>
      </c>
      <c r="AD19" s="44">
        <f t="shared" si="3"/>
        <v>-3785496.9928738028</v>
      </c>
      <c r="AE19" s="44">
        <f t="shared" si="3"/>
        <v>-3934879.0746794939</v>
      </c>
      <c r="AF19" s="44">
        <f t="shared" si="3"/>
        <v>-4090156.0248225778</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-61413.601353300735</v>
      </c>
      <c r="H24" s="44">
        <f t="shared" si="6"/>
        <v>-150213.90081240237</v>
      </c>
      <c r="I24" s="44">
        <f t="shared" si="6"/>
        <v>-267858.73129889369</v>
      </c>
      <c r="J24" s="44">
        <f t="shared" si="6"/>
        <v>-415859.43130120635</v>
      </c>
      <c r="K24" s="44">
        <f t="shared" si="6"/>
        <v>-595782.50277531892</v>
      </c>
      <c r="L24" s="44">
        <f t="shared" si="6"/>
        <v>-729979.59486114979</v>
      </c>
      <c r="M24" s="44">
        <f t="shared" si="6"/>
        <v>-880567.58767935634</v>
      </c>
      <c r="N24" s="44">
        <f t="shared" si="6"/>
        <v>-1048393.4422719404</v>
      </c>
      <c r="O24" s="44">
        <f t="shared" si="6"/>
        <v>-1234336.7831671759</v>
      </c>
      <c r="P24" s="44">
        <f t="shared" si="6"/>
        <v>-1439310.9827937782</v>
      </c>
      <c r="Q24" s="44">
        <f t="shared" si="6"/>
        <v>-1634844.3934772313</v>
      </c>
      <c r="R24" s="44">
        <f t="shared" si="6"/>
        <v>-1846217.0068442076</v>
      </c>
      <c r="S24" s="44">
        <f t="shared" si="6"/>
        <v>-2074182.6876486689</v>
      </c>
      <c r="T24" s="44">
        <f t="shared" si="6"/>
        <v>-2319523.6858423501</v>
      </c>
      <c r="U24" s="44">
        <f t="shared" si="6"/>
        <v>-2583051.575088039</v>
      </c>
      <c r="V24" s="44">
        <f t="shared" si="6"/>
        <v>-2777130.3667614758</v>
      </c>
      <c r="W24" s="44">
        <f t="shared" si="6"/>
        <v>-2978498.428306222</v>
      </c>
      <c r="X24" s="44">
        <f t="shared" si="6"/>
        <v>-3187382.5534614027</v>
      </c>
      <c r="Y24" s="44">
        <f t="shared" si="6"/>
        <v>-3404015.9868841171</v>
      </c>
      <c r="Z24" s="44">
        <f t="shared" si="6"/>
        <v>-3628638.5982215554</v>
      </c>
      <c r="AA24" s="44">
        <f t="shared" si="6"/>
        <v>-3861497.0607202053</v>
      </c>
      <c r="AB24" s="44">
        <f t="shared" si="6"/>
        <v>-4102845.0344872326</v>
      </c>
      <c r="AC24" s="44">
        <f t="shared" si="6"/>
        <v>-4352943.3545226455</v>
      </c>
      <c r="AD24" s="44">
        <f t="shared" si="6"/>
        <v>-4612060.2236428857</v>
      </c>
      <c r="AE24" s="44">
        <f t="shared" si="6"/>
        <v>-4880471.4104208648</v>
      </c>
      <c r="AF24" s="44">
        <f t="shared" si="6"/>
        <v>-5158460.4522688091</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46249298.356556036</v>
      </c>
      <c r="D27" s="2">
        <f t="shared" ref="D27:AF27" si="8">D12+D13+D14+D19+D20+D22+D24+D25</f>
        <v>51113466.756647766</v>
      </c>
      <c r="E27" s="2">
        <f t="shared" si="8"/>
        <v>56182453.331929803</v>
      </c>
      <c r="F27" s="2">
        <f t="shared" si="8"/>
        <v>61463435.906933583</v>
      </c>
      <c r="G27" s="2">
        <f t="shared" si="8"/>
        <v>66704186.362660065</v>
      </c>
      <c r="H27" s="2">
        <f t="shared" si="8"/>
        <v>72119547.626643464</v>
      </c>
      <c r="I27" s="2">
        <f t="shared" si="8"/>
        <v>77714504.906187564</v>
      </c>
      <c r="J27" s="2">
        <f t="shared" si="8"/>
        <v>83494183.270299613</v>
      </c>
      <c r="K27" s="2">
        <f t="shared" si="8"/>
        <v>89463851.715864927</v>
      </c>
      <c r="L27" s="2">
        <f t="shared" si="8"/>
        <v>95847947.411861241</v>
      </c>
      <c r="M27" s="2">
        <f t="shared" si="8"/>
        <v>102468788.54863454</v>
      </c>
      <c r="N27" s="2">
        <f t="shared" si="8"/>
        <v>109333967.65383068</v>
      </c>
      <c r="O27" s="2">
        <f t="shared" si="8"/>
        <v>116451312.36833796</v>
      </c>
      <c r="P27" s="2">
        <f t="shared" si="8"/>
        <v>123828892.81214051</v>
      </c>
      <c r="Q27" s="2">
        <f t="shared" si="8"/>
        <v>131542099.24873227</v>
      </c>
      <c r="R27" s="2">
        <f t="shared" si="8"/>
        <v>139542090.80737829</v>
      </c>
      <c r="S27" s="2">
        <f t="shared" si="8"/>
        <v>147838247.82158011</v>
      </c>
      <c r="T27" s="2">
        <f t="shared" si="8"/>
        <v>156440247.77686137</v>
      </c>
      <c r="U27" s="2">
        <f t="shared" si="8"/>
        <v>165358074.82032049</v>
      </c>
      <c r="V27" s="2">
        <f t="shared" si="8"/>
        <v>174782899.181959</v>
      </c>
      <c r="W27" s="2">
        <f t="shared" si="8"/>
        <v>184568019.20190549</v>
      </c>
      <c r="X27" s="2">
        <f t="shared" si="8"/>
        <v>194725737.94124666</v>
      </c>
      <c r="Y27" s="2">
        <f t="shared" si="8"/>
        <v>205268765.33474535</v>
      </c>
      <c r="Z27" s="2">
        <f t="shared" si="8"/>
        <v>216210231.71399319</v>
      </c>
      <c r="AA27" s="2">
        <f t="shared" si="8"/>
        <v>227563701.79082277</v>
      </c>
      <c r="AB27" s="2">
        <f t="shared" si="8"/>
        <v>239343189.11713982</v>
      </c>
      <c r="AC27" s="2">
        <f t="shared" si="8"/>
        <v>251563171.03791729</v>
      </c>
      <c r="AD27" s="2">
        <f t="shared" si="8"/>
        <v>264238604.15470529</v>
      </c>
      <c r="AE27" s="2">
        <f t="shared" si="8"/>
        <v>277384940.31763637</v>
      </c>
      <c r="AF27" s="2">
        <f t="shared" si="8"/>
        <v>291018143.1645596</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3W2DU3RAJ5R2-1900874439-865</_dlc_DocId>
    <_dlc_DocIdUrl xmlns="f54e2983-00ce-40fc-8108-18f351fc47bf">
      <Url>https://dia.cohesion.net.nz/Sites/LGV/TWRP/CAE/_layouts/15/DocIdRedir.aspx?ID=3W2DU3RAJ5R2-1900874439-865</Url>
      <Description>3W2DU3RAJ5R2-1900874439-865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65b6d800-2dda-48d6-88d8-9e2b35e6f7ea"/>
    <ds:schemaRef ds:uri="08a23fc5-e034-477c-ac83-93bc1440f322"/>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7D577EFF-0897-43FE-8942-B3FD9D3F5726}"/>
</file>

<file path=customXml/itemProps4.xml><?xml version="1.0" encoding="utf-8"?>
<ds:datastoreItem xmlns:ds="http://schemas.openxmlformats.org/officeDocument/2006/customXml" ds:itemID="{96EFCC03-34D7-45B9-9E84-80F5701412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2021-07-01T15:14:45Z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a4607450-c738-4562-8971-5dbfcc85623e</vt:lpwstr>
  </property>
</Properties>
</file>