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408" documentId="8_{AD853A3C-71A1-4EB5-B57A-1718028C0AF2}" xr6:coauthVersionLast="47" xr6:coauthVersionMax="47" xr10:uidLastSave="{99C24F8B-4FD2-4D14-9A7C-42894CAAEA17}"/>
  <bookViews>
    <workbookView xWindow="1290" yWindow="-110" windowWidth="37220" windowHeight="21820" tabRatio="838"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<sst xmlns="http://schemas.openxmlformats.org/spreadsheetml/2006/main" count="276" uniqueCount="204">
  <si>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</si>
  <si>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</si>
  <si>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</si>
  <si>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</si>
  <si>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</si>
  <si>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</si>
  <si>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</si>
  <si>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</si>
  <si>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</si>
  <si>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</si>
  <si>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</si>
  <si>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</si>
  <si>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</si>
  <si>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</si>
  <si>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</si>
  <si>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</si>
  <si>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</si>
  <si>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</si>
  <si>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</si>
  <si>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</si>
  <si>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</si>
  <si>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</si>
  <si>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</si>
  <si>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</si>
  <si>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</si>
  <si>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</si>
  <si>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</si>
  <si>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</si>
  <si>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</si>
  <si>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</si>
  <si>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</si>
  <si>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</si>
  <si>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</si>
  <si>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</si>
  <si>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</si>
  <si>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</si>
  <si>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</si>
  <si>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</si>
  <si>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</si>
  <si>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</si>
  <si>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</si>
  <si>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</si>
  <si>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</si>
  <si>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</si>
  <si>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</si>
  <si>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</si>
  <si>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</si>
  <si>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</si>
  <si>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</si>
  <si>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</si>
  <si>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</si>
  <si>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</si>
  <si>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</si>
  <si>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</si>
  <si>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</si>
  <si>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</si>
  <si>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</si>
  <si>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</si>
  <si>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</si>
  <si>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</si>
  <si>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</si>
  <si>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</si>
  <si>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</si>
  <si>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</si>
  <si>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</si>
  <si>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</si>
  <si>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</si>
  <si>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</si>
  <si>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</si>
  <si>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</si>
  <si>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</si>
  <si>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</si>
  <si>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</si>
  <si>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</si>
  <si>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</si>
  <si>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</si>
  <si>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</si>
  <si>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</si>
  <si>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</si>
  <si>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</si>
  <si>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</si>
  <si>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</si>
  <si>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</si>
  <si>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</si>
  <si>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</si>
  <si>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</si>
  <si>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</si>
  <si>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</si>
  <si>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</si>
  <si>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</si>
  <si>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</si>
  <si>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</si>
  <si>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</si>
  <si>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</si>
  <si>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</si>
  <si>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</si>
  <si>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</si>
  <si>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</si>
  <si>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</si>
  <si>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</si>
  <si>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</si>
  <si>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</si>
  <si>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</si>
  <si>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</si>
  <si>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</si>
  <si>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</si>
  <si>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</si>
  <si>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</si>
  <si>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</si>
  <si>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</si>
  <si>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</si>
  <si>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</si>
  <si>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</si>
  <si>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</si>
  <si>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</si>
  <si>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</si>
  <si>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</si>
  <si>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</si>
  <si>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</si>
  <si>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</si>
  <si>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</si>
  <si>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</si>
  <si>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</si>
  <si>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</si>
  <si>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</si>
  <si>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</si>
  <si>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</si>
  <si>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</si>
  <si>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</si>
  <si>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</si>
  <si>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</si>
  <si>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</si>
  <si>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</si>
  <si>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</si>
  <si>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</si>
  <si>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</si>
  <si>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</si>
  <si>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</si>
  <si>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</si>
  <si>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</si>
  <si>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</si>
  <si>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</si>
  <si>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</si>
  <si>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</si>
  <si>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</si>
  <si>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</si>
  <si>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</si>
  <si>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</si>
  <si>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</si>
  <si>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</si>
  <si>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</si>
  <si>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</si>
  <si>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</si>
  <si>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</si>
  <si>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</si>
  <si>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</si>
  <si>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</si>
  <si>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</si>
  <si>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</si>
  <si>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</si>
  <si>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</si>
  <si>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</si>
  <si>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</si>
  <si>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</si>
  <si>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</si>
  <si>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</si>
  <si>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</si>
  <si>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</si>
  <si>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</si>
  <si>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</si>
  <si>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</si>
  <si>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</si>
  <si>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</si>
  <si>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</si>
  <si>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</si>
  <si>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</si>
  <si>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</si>
  <si>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</si>
  <si>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</si>
  <si>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</si>
  <si>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</si>
  <si>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</si>
  <si>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</si>
  <si>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</si>
  <si>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</si>
  <si>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</si>
  <si>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</si>
  <si>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</si>
  <si>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</si>
  <si>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</si>
  <si>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</si>
  <si>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</si>
  <si>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</si>
  <si>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</si>
  <si>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</si>
  <si>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</si>
  <si>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</si>
  <si>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</si>
  <si>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Nelson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</si>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</sst>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8.6640625" style="63"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1495478309.6080489</v>
      </c>
      <c r="C6" s="12">
        <f ca="1">B6+Depreciation!C18+'Cash Flow'!C13</f>
        <v>1510181818.7393317</v>
      </c>
      <c r="D6" s="1">
        <f ca="1">C6+Depreciation!D18</f>
        <v>1557232146.0908232</v>
      </c>
      <c r="E6" s="1">
        <f ca="1">D6+Depreciation!E18</f>
        <v>1606320580.8095703</v>
      </c>
      <c r="F6" s="1">
        <f ca="1">E6+Depreciation!F18</f>
        <v>1657529382.2318697</v>
      </c>
      <c r="G6" s="1">
        <f ca="1">F6+Depreciation!G18</f>
        <v>1710943987.2695966</v>
      </c>
      <c r="H6" s="1">
        <f ca="1">G6+Depreciation!H18</f>
        <v>1766653129.541482</v>
      </c>
      <c r="I6" s="1">
        <f ca="1">H6+Depreciation!I18</f>
        <v>1824748962.8749533</v>
      </c>
      <c r="J6" s="1">
        <f ca="1">I6+Depreciation!J18</f>
        <v>1885327189.3362656</v>
      </c>
      <c r="K6" s="1">
        <f ca="1">J6+Depreciation!K18</f>
        <v>1948487191.9522674</v>
      </c>
      <c r="L6" s="1">
        <f ca="1">K6+Depreciation!L18</f>
        <v>2014332172.2929623</v>
      </c>
      <c r="M6" s="1">
        <f ca="1">L6+Depreciation!M18</f>
        <v>2082969293.0900521</v>
      </c>
      <c r="N6" s="1">
        <f ca="1">M6+Depreciation!N18</f>
        <v>2154509826.0728769</v>
      </c>
      <c r="O6" s="1">
        <f ca="1">N6+Depreciation!O18</f>
        <v>2229069305.2096276</v>
      </c>
      <c r="P6" s="1">
        <f ca="1">O6+Depreciation!P18</f>
        <v>2306767685.5483813</v>
      </c>
      <c r="Q6" s="1">
        <f ca="1">P6+Depreciation!Q18</f>
        <v>2387729507.8594298</v>
      </c>
      <c r="R6" s="1">
        <f ca="1">Q6+Depreciation!R18</f>
        <v>2472084069.2875333</v>
      </c>
      <c r="S6" s="1">
        <f ca="1">R6+Depreciation!S18</f>
        <v>2559965600.2301369</v>
      </c>
      <c r="T6" s="1">
        <f ca="1">S6+Depreciation!T18</f>
        <v>2651513447.665266</v>
      </c>
      <c r="U6" s="1">
        <f ca="1">T6+Depreciation!U18</f>
        <v>2746872265.1607571</v>
      </c>
      <c r="V6" s="1">
        <f ca="1">U6+Depreciation!V18</f>
        <v>2846192209.8046994</v>
      </c>
      <c r="W6" s="1">
        <f ca="1">V6+Depreciation!W18</f>
        <v>2949629146.305479</v>
      </c>
      <c r="X6" s="1">
        <f ca="1">W6+Depreciation!X18</f>
        <v>3057344858.5186176</v>
      </c>
      <c r="Y6" s="1">
        <f ca="1">X6+Depreciation!Y18</f>
        <v>3169507268.6667299</v>
      </c>
      <c r="Z6" s="1">
        <f ca="1">Y6+Depreciation!Z18</f>
        <v>3286290664.5283475</v>
      </c>
      <c r="AA6" s="1">
        <f ca="1">Z6+Depreciation!AA18</f>
        <v>3407875934.8811436</v>
      </c>
      <c r="AB6" s="1">
        <f ca="1">AA6+Depreciation!AB18</f>
        <v>3534450813.4951906</v>
      </c>
      <c r="AC6" s="1">
        <f ca="1">AB6+Depreciation!AC18</f>
        <v>3666210131.982368</v>
      </c>
      <c r="AD6" s="1">
        <f ca="1">AC6+Depreciation!AD18</f>
        <v>3803356081.8188548</v>
      </c>
      <c r="AE6" s="1">
        <f ca="1">AD6+Depreciation!AE18</f>
        <v>3946098485.8688765</v>
      </c>
      <c r="AF6" s="1"/>
      <c r="AG6" s="1"/>
      <c r="AH6" s="1"/>
      <c r="AI6" s="1"/>
      <c r="AJ6" s="1"/>
      <c r="AK6" s="1"/>
      <c r="AL6" s="1"/>
      <c r="AM6" s="1"/>
      <c r="AN6" s="1"/>
      <c r="AO6" s="1"/>
      <c r="AP6" s="1"/>
    </row>
    <row r="7" spans="1:42" x14ac:dyDescent="0.35">
      <c r="A7" t="s">
        <v>12</v>
      </c>
      <c r="B7" s="1">
        <f>Depreciation!C12</f>
        <v>771997829.1948334</v>
      </c>
      <c r="C7" s="1">
        <f>Depreciation!D12</f>
        <v>797548766.5266211</v>
      </c>
      <c r="D7" s="1">
        <f>Depreciation!E12</f>
        <v>824449830.74503398</v>
      </c>
      <c r="E7" s="1">
        <f>Depreciation!F12</f>
        <v>852761265.81098843</v>
      </c>
      <c r="F7" s="1">
        <f>Depreciation!G12</f>
        <v>882545788.76896727</v>
      </c>
      <c r="G7" s="1">
        <f>Depreciation!H12</f>
        <v>913868686.33455276</v>
      </c>
      <c r="H7" s="1">
        <f>Depreciation!I12</f>
        <v>946797915.13112247</v>
      </c>
      <c r="I7" s="1">
        <f>Depreciation!J12</f>
        <v>981404205.71035242</v>
      </c>
      <c r="J7" s="1">
        <f>Depreciation!K12</f>
        <v>1017761170.4960452</v>
      </c>
      <c r="K7" s="1">
        <f>Depreciation!L12</f>
        <v>1055945415.7958612</v>
      </c>
      <c r="L7" s="1">
        <f>Depreciation!M12</f>
        <v>1096036658.0307639</v>
      </c>
      <c r="M7" s="1">
        <f>Depreciation!N12</f>
        <v>1138117844.3374116</v>
      </c>
      <c r="N7" s="1">
        <f>Depreciation!O12</f>
        <v>1182275277.7043476</v>
      </c>
      <c r="O7" s="1">
        <f>Depreciation!P12</f>
        <v>1228598746.8086524</v>
      </c>
      <c r="P7" s="1">
        <f>Depreciation!Q12</f>
        <v>1277181660.7257497</v>
      </c>
      <c r="Q7" s="1">
        <f>Depreciation!R12</f>
        <v>1328121188.6912954</v>
      </c>
      <c r="R7" s="1">
        <f>Depreciation!S12</f>
        <v>1381518405.1005392</v>
      </c>
      <c r="S7" s="1">
        <f>Depreciation!T12</f>
        <v>1437478439.9372413</v>
      </c>
      <c r="T7" s="1">
        <f>Depreciation!U12</f>
        <v>1496110634.8311555</v>
      </c>
      <c r="U7" s="1">
        <f>Depreciation!V12</f>
        <v>1557528704.9502711</v>
      </c>
      <c r="V7" s="1">
        <f>Depreciation!W12</f>
        <v>1621850906.9414291</v>
      </c>
      <c r="W7" s="1">
        <f>Depreciation!X12</f>
        <v>1689200213.1406386</v>
      </c>
      <c r="X7" s="1">
        <f>Depreciation!Y12</f>
        <v>1759704492.2823756</v>
      </c>
      <c r="Y7" s="1">
        <f>Depreciation!Z12</f>
        <v>1833496696.9454141</v>
      </c>
      <c r="Z7" s="1">
        <f>Depreciation!AA12</f>
        <v>1910715057.9812763</v>
      </c>
      <c r="AA7" s="1">
        <f>Depreciation!AB12</f>
        <v>1991503286.1802478</v>
      </c>
      <c r="AB7" s="1">
        <f>Depreciation!AC12</f>
        <v>2076010781.4390671</v>
      </c>
      <c r="AC7" s="1">
        <f>Depreciation!AD12</f>
        <v>2164392849.7038889</v>
      </c>
      <c r="AD7" s="1">
        <f>Depreciation!AE12</f>
        <v>2256810927.9719515</v>
      </c>
      <c r="AE7" s="1">
        <f>Depreciation!AF12</f>
        <v>2353432817.6455598</v>
      </c>
      <c r="AF7" s="1"/>
      <c r="AG7" s="1"/>
      <c r="AH7" s="1"/>
      <c r="AI7" s="1"/>
      <c r="AJ7" s="1"/>
      <c r="AK7" s="1"/>
      <c r="AL7" s="1"/>
      <c r="AM7" s="1"/>
      <c r="AN7" s="1"/>
      <c r="AO7" s="1"/>
      <c r="AP7" s="1"/>
    </row>
    <row r="8" spans="1:42" x14ac:dyDescent="0.35">
      <c r="A8" t="s">
        <v>191</v>
      </c>
      <c r="B8" s="1">
        <f t="shared" ref="B8:AE8" si="1">B6-B7</f>
        <v>723480480.41321552</v>
      </c>
      <c r="C8" s="1">
        <f t="shared" ca="1" si="1"/>
        <v>712633052.21271062</v>
      </c>
      <c r="D8" s="1">
        <f ca="1">D6-D7</f>
        <v>732782315.34578919</v>
      </c>
      <c r="E8" s="1">
        <f t="shared" ca="1" si="1"/>
        <v>753559314.99858189</v>
      </c>
      <c r="F8" s="1">
        <f t="shared" ca="1" si="1"/>
        <v>774983593.46290243</v>
      </c>
      <c r="G8" s="1">
        <f t="shared" ca="1" si="1"/>
        <v>797075300.93504381</v>
      </c>
      <c r="H8" s="1">
        <f t="shared" ca="1" si="1"/>
        <v>819855214.4103595</v>
      </c>
      <c r="I8" s="1">
        <f t="shared" ca="1" si="1"/>
        <v>843344757.16460085</v>
      </c>
      <c r="J8" s="1">
        <f t="shared" ca="1" si="1"/>
        <v>867566018.84022033</v>
      </c>
      <c r="K8" s="1">
        <f t="shared" ca="1" si="1"/>
        <v>892541776.15640616</v>
      </c>
      <c r="L8" s="1">
        <f t="shared" ca="1" si="1"/>
        <v>918295514.26219845</v>
      </c>
      <c r="M8" s="1">
        <f t="shared" ca="1" si="1"/>
        <v>944851448.75264049</v>
      </c>
      <c r="N8" s="1">
        <f t="shared" ca="1" si="1"/>
        <v>972234548.36852932</v>
      </c>
      <c r="O8" s="1">
        <f t="shared" ca="1" si="1"/>
        <v>1000470558.4009752</v>
      </c>
      <c r="P8" s="1">
        <f t="shared" ca="1" si="1"/>
        <v>1029586024.8226316</v>
      </c>
      <c r="Q8" s="1">
        <f t="shared" ca="1" si="1"/>
        <v>1059608319.1681345</v>
      </c>
      <c r="R8" s="1">
        <f t="shared" ca="1" si="1"/>
        <v>1090565664.1869941</v>
      </c>
      <c r="S8" s="1">
        <f t="shared" ca="1" si="1"/>
        <v>1122487160.2928956</v>
      </c>
      <c r="T8" s="1">
        <f t="shared" ca="1" si="1"/>
        <v>1155402812.8341105</v>
      </c>
      <c r="U8" s="1">
        <f t="shared" ca="1" si="1"/>
        <v>1189343560.2104859</v>
      </c>
      <c r="V8" s="1">
        <f t="shared" ca="1" si="1"/>
        <v>1224341302.8632703</v>
      </c>
      <c r="W8" s="1">
        <f t="shared" ca="1" si="1"/>
        <v>1260428933.1648405</v>
      </c>
      <c r="X8" s="1">
        <f t="shared" ca="1" si="1"/>
        <v>1297640366.2362421</v>
      </c>
      <c r="Y8" s="1">
        <f t="shared" ca="1" si="1"/>
        <v>1336010571.7213159</v>
      </c>
      <c r="Z8" s="1">
        <f t="shared" ca="1" si="1"/>
        <v>1375575606.5470712</v>
      </c>
      <c r="AA8" s="1">
        <f t="shared" ca="1" si="1"/>
        <v>1416372648.7008958</v>
      </c>
      <c r="AB8" s="1">
        <f t="shared" ca="1" si="1"/>
        <v>1458440032.0561235</v>
      </c>
      <c r="AC8" s="1">
        <f t="shared" ca="1" si="1"/>
        <v>1501817282.2784791</v>
      </c>
      <c r="AD8" s="1">
        <f t="shared" ca="1" si="1"/>
        <v>1546545153.8469033</v>
      </c>
      <c r="AE8" s="1">
        <f t="shared" ca="1" si="1"/>
        <v>1592665668.2233167</v>
      </c>
      <c r="AF8" s="1"/>
      <c r="AG8" s="1"/>
      <c r="AH8" s="1"/>
      <c r="AI8" s="1"/>
      <c r="AJ8" s="1"/>
      <c r="AK8" s="1"/>
      <c r="AL8" s="1"/>
      <c r="AM8" s="1"/>
      <c r="AN8" s="1"/>
      <c r="AO8" s="1"/>
      <c r="AP8" s="1"/>
    </row>
    <row r="10" spans="1:42" x14ac:dyDescent="0.35">
      <c r="A10" t="s">
        <v>17</v>
      </c>
      <c r="B10" s="1">
        <f>B8-B11</f>
        <v>684160480.41321552</v>
      </c>
      <c r="C10" s="1">
        <f ca="1">C8-C11</f>
        <v>642925144.68602979</v>
      </c>
      <c r="D10" s="1">
        <f ca="1">D8-D11</f>
        <v>635521871.6206342</v>
      </c>
      <c r="E10" s="1">
        <f t="shared" ref="E10:AE10" ca="1" si="2">E8-E11</f>
        <v>631267307.91632688</v>
      </c>
      <c r="F10" s="1">
        <f t="shared" ca="1" si="2"/>
        <v>629212052.7086215</v>
      </c>
      <c r="G10" s="1">
        <f ca="1">G8-G11</f>
        <v>630038064.36789608</v>
      </c>
      <c r="H10" s="1">
        <f t="shared" ca="1" si="2"/>
        <v>634539050.88949621</v>
      </c>
      <c r="I10" s="1">
        <f t="shared" ca="1" si="2"/>
        <v>642169578.07048428</v>
      </c>
      <c r="J10" s="1">
        <f t="shared" ca="1" si="2"/>
        <v>652804640.2476809</v>
      </c>
      <c r="K10" s="1">
        <f t="shared" ca="1" si="2"/>
        <v>664389718.0536145</v>
      </c>
      <c r="L10" s="1">
        <f t="shared" ca="1" si="2"/>
        <v>677091113.62301588</v>
      </c>
      <c r="M10" s="1">
        <f t="shared" ca="1" si="2"/>
        <v>691093632.13400912</v>
      </c>
      <c r="N10" s="1">
        <f t="shared" ca="1" si="2"/>
        <v>705548483.22055149</v>
      </c>
      <c r="O10" s="1">
        <f t="shared" ca="1" si="2"/>
        <v>720526128.89716482</v>
      </c>
      <c r="P10" s="1">
        <f t="shared" ca="1" si="2"/>
        <v>736105110.34547949</v>
      </c>
      <c r="Q10" s="1">
        <f t="shared" ca="1" si="2"/>
        <v>752372733.16031396</v>
      </c>
      <c r="R10" s="1">
        <f t="shared" ca="1" si="2"/>
        <v>769425801.58102608</v>
      </c>
      <c r="S10" s="1">
        <f t="shared" ca="1" si="2"/>
        <v>787371404.86605275</v>
      </c>
      <c r="T10" s="1">
        <f t="shared" ca="1" si="2"/>
        <v>806327759.15899229</v>
      </c>
      <c r="U10" s="1">
        <f t="shared" ca="1" si="2"/>
        <v>825231624.35131383</v>
      </c>
      <c r="V10" s="1">
        <f t="shared" ca="1" si="2"/>
        <v>844071130.04257727</v>
      </c>
      <c r="W10" s="1">
        <f t="shared" ca="1" si="2"/>
        <v>862834925.03468001</v>
      </c>
      <c r="X10" s="1">
        <f t="shared" ca="1" si="2"/>
        <v>881512294.61499786</v>
      </c>
      <c r="Y10" s="1">
        <f t="shared" ca="1" si="2"/>
        <v>900093288.46298909</v>
      </c>
      <c r="Z10" s="1">
        <f t="shared" ca="1" si="2"/>
        <v>918568859.91496313</v>
      </c>
      <c r="AA10" s="1">
        <f t="shared" ca="1" si="2"/>
        <v>936931017.36600816</v>
      </c>
      <c r="AB10" s="1">
        <f t="shared" ca="1" si="2"/>
        <v>955172988.63479376</v>
      </c>
      <c r="AC10" s="1">
        <f t="shared" ca="1" si="2"/>
        <v>973289399.16630363</v>
      </c>
      <c r="AD10" s="1">
        <f t="shared" ca="1" si="2"/>
        <v>991276464.9995718</v>
      </c>
      <c r="AE10" s="1">
        <f t="shared" ca="1" si="2"/>
        <v>1009132201.4824042</v>
      </c>
      <c r="AF10" s="1"/>
      <c r="AG10" s="1"/>
      <c r="AH10" s="1"/>
      <c r="AI10" s="1"/>
      <c r="AJ10" s="1"/>
      <c r="AK10" s="1"/>
      <c r="AL10" s="1"/>
      <c r="AM10" s="1"/>
      <c r="AN10" s="1"/>
      <c r="AO10" s="1"/>
    </row>
    <row r="11" spans="1:42" x14ac:dyDescent="0.35">
      <c r="A11" t="s">
        <v>9</v>
      </c>
      <c r="B11" s="1">
        <f>Assumptions!$C$20</f>
        <v>39320000</v>
      </c>
      <c r="C11" s="1">
        <f ca="1">'Debt worksheet'!D5</f>
        <v>69707907.526680827</v>
      </c>
      <c r="D11" s="1">
        <f ca="1">'Debt worksheet'!E5</f>
        <v>97260443.725154996</v>
      </c>
      <c r="E11" s="1">
        <f ca="1">'Debt worksheet'!F5</f>
        <v>122292007.08225498</v>
      </c>
      <c r="F11" s="1">
        <f ca="1">'Debt worksheet'!G5</f>
        <v>145771540.75428087</v>
      </c>
      <c r="G11" s="1">
        <f ca="1">'Debt worksheet'!H5</f>
        <v>167037236.56714779</v>
      </c>
      <c r="H11" s="1">
        <f ca="1">'Debt worksheet'!I5</f>
        <v>185316163.52086329</v>
      </c>
      <c r="I11" s="1">
        <f ca="1">'Debt worksheet'!J5</f>
        <v>201175179.0941166</v>
      </c>
      <c r="J11" s="1">
        <f ca="1">'Debt worksheet'!K5</f>
        <v>214761378.59253949</v>
      </c>
      <c r="K11" s="1">
        <f ca="1">'Debt worksheet'!L5</f>
        <v>228152058.1027917</v>
      </c>
      <c r="L11" s="1">
        <f ca="1">'Debt worksheet'!M5</f>
        <v>241204400.63918257</v>
      </c>
      <c r="M11" s="1">
        <f ca="1">'Debt worksheet'!N5</f>
        <v>253757816.6186313</v>
      </c>
      <c r="N11" s="1">
        <f ca="1">'Debt worksheet'!O5</f>
        <v>266686065.14797786</v>
      </c>
      <c r="O11" s="1">
        <f ca="1">'Debt worksheet'!P5</f>
        <v>279944429.50381035</v>
      </c>
      <c r="P11" s="1">
        <f ca="1">'Debt worksheet'!Q5</f>
        <v>293480914.47715205</v>
      </c>
      <c r="Q11" s="1">
        <f ca="1">'Debt worksheet'!R5</f>
        <v>307235586.00782049</v>
      </c>
      <c r="R11" s="1">
        <f ca="1">'Debt worksheet'!S5</f>
        <v>321139862.605968</v>
      </c>
      <c r="S11" s="1">
        <f ca="1">'Debt worksheet'!T5</f>
        <v>335115755.42684281</v>
      </c>
      <c r="T11" s="1">
        <f ca="1">'Debt worksheet'!U5</f>
        <v>349075053.67511827</v>
      </c>
      <c r="U11" s="1">
        <f ca="1">'Debt worksheet'!V5</f>
        <v>364111935.85917211</v>
      </c>
      <c r="V11" s="1">
        <f ca="1">'Debt worksheet'!W5</f>
        <v>380270172.82069302</v>
      </c>
      <c r="W11" s="1">
        <f ca="1">'Debt worksheet'!X5</f>
        <v>397594008.13016045</v>
      </c>
      <c r="X11" s="1">
        <f ca="1">'Debt worksheet'!Y5</f>
        <v>416128071.62124419</v>
      </c>
      <c r="Y11" s="1">
        <f ca="1">'Debt worksheet'!Z5</f>
        <v>435917283.25832677</v>
      </c>
      <c r="Z11" s="1">
        <f ca="1">'Debt worksheet'!AA5</f>
        <v>457006746.63210809</v>
      </c>
      <c r="AA11" s="1">
        <f ca="1">'Debt worksheet'!AB5</f>
        <v>479441631.33488762</v>
      </c>
      <c r="AB11" s="1">
        <f ca="1">'Debt worksheet'!AC5</f>
        <v>503267043.4213298</v>
      </c>
      <c r="AC11" s="1">
        <f ca="1">'Debt worksheet'!AD5</f>
        <v>528527883.11217552</v>
      </c>
      <c r="AD11" s="1">
        <f ca="1">'Debt worksheet'!AE5</f>
        <v>555268688.84733152</v>
      </c>
      <c r="AE11" s="1">
        <f ca="1">'Debt worksheet'!AF5</f>
        <v>583533466.74091244</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-9555165.2595259994</v>
      </c>
      <c r="D5" s="4">
        <f ca="1">'Profit and Loss'!D9</f>
        <v>-6053146.1787703829</v>
      </c>
      <c r="E5" s="4">
        <f ca="1">'Profit and Loss'!E9</f>
        <v>-2844192.8567656772</v>
      </c>
      <c r="F5" s="4">
        <f ca="1">'Profit and Loss'!F9</f>
        <v>-582167.315680895</v>
      </c>
      <c r="G5" s="4">
        <f ca="1">'Profit and Loss'!G9</f>
        <v>2364386.2668811353</v>
      </c>
      <c r="H5" s="4">
        <f ca="1">'Profit and Loss'!H9</f>
        <v>6107317.7525844844</v>
      </c>
      <c r="I5" s="4">
        <f ca="1">'Profit and Loss'!I9</f>
        <v>9307588.9636482671</v>
      </c>
      <c r="J5" s="4">
        <f ca="1">'Profit and Loss'!J9</f>
        <v>12385736.383659549</v>
      </c>
      <c r="K5" s="4">
        <f ca="1">'Profit and Loss'!K9</f>
        <v>13412358.320056867</v>
      </c>
      <c r="L5" s="4">
        <f ca="1">'Profit and Loss'!L9</f>
        <v>14608392.504488101</v>
      </c>
      <c r="M5" s="4">
        <f ca="1">'Profit and Loss'!M9</f>
        <v>15992462.582738364</v>
      </c>
      <c r="N5" s="4">
        <f ca="1">'Profit and Loss'!N9</f>
        <v>16531098.14683052</v>
      </c>
      <c r="O5" s="4">
        <f ca="1">'Profit and Loss'!O9</f>
        <v>17143681.413982257</v>
      </c>
      <c r="P5" s="4">
        <f ca="1">'Profit and Loss'!P9</f>
        <v>17838426.261107087</v>
      </c>
      <c r="Q5" s="4">
        <f ca="1">'Profit and Loss'!Q9</f>
        <v>18624236.863282762</v>
      </c>
      <c r="R5" s="4">
        <f ca="1">'Profit and Loss'!R9</f>
        <v>19510756.864410114</v>
      </c>
      <c r="S5" s="4">
        <f ca="1">'Profit and Loss'!S9</f>
        <v>20508421.712484643</v>
      </c>
      <c r="T5" s="4">
        <f ca="1">'Profit and Loss'!T9</f>
        <v>21628514.350151494</v>
      </c>
      <c r="U5" s="4">
        <f ca="1">'Profit and Loss'!U9</f>
        <v>21689740.417522814</v>
      </c>
      <c r="V5" s="4">
        <f ca="1">'Profit and Loss'!V9</f>
        <v>21743637.563306116</v>
      </c>
      <c r="W5" s="4">
        <f ca="1">'Profit and Loss'!W9</f>
        <v>21790899.200154107</v>
      </c>
      <c r="X5" s="4">
        <f ca="1">'Profit and Loss'!X9</f>
        <v>21832342.5228457</v>
      </c>
      <c r="Y5" s="4">
        <f ca="1">'Profit and Loss'!Y9</f>
        <v>21868919.36929258</v>
      </c>
      <c r="Z5" s="4">
        <f ca="1">'Profit and Loss'!Z9</f>
        <v>21901727.824797824</v>
      </c>
      <c r="AA5" s="4">
        <f ca="1">'Profit and Loss'!AA9</f>
        <v>21932024.61415416</v>
      </c>
      <c r="AB5" s="4">
        <f ca="1">'Profit and Loss'!AB9</f>
        <v>21961238.328633394</v>
      </c>
      <c r="AC5" s="4">
        <f ca="1">'Profit and Loss'!AC9</f>
        <v>21990983.537512258</v>
      </c>
      <c r="AD5" s="4">
        <f ca="1">'Profit and Loss'!AD9</f>
        <v>22023075.836509388</v>
      </c>
      <c r="AE5" s="4">
        <f ca="1">'Profit and Loss'!AE9</f>
        <v>22059547.888377819</v>
      </c>
      <c r="AF5" s="4">
        <f ca="1">'Profit and Loss'!AF9</f>
        <v>22102666.513918493</v>
      </c>
      <c r="AG5" s="4"/>
      <c r="AH5" s="4"/>
      <c r="AI5" s="4"/>
      <c r="AJ5" s="4"/>
      <c r="AK5" s="4"/>
      <c r="AL5" s="4"/>
      <c r="AM5" s="4"/>
      <c r="AN5" s="4"/>
      <c r="AO5" s="4"/>
      <c r="AP5" s="4"/>
    </row>
    <row r="6" spans="1:42" x14ac:dyDescent="0.35">
      <c r="A6" t="s">
        <v>21</v>
      </c>
      <c r="C6" s="4">
        <f>Depreciation!C8+Depreciation!C9</f>
        <v>24258674.39080888</v>
      </c>
      <c r="D6" s="4">
        <f>Depreciation!D8+Depreciation!D9</f>
        <v>25550937.331787653</v>
      </c>
      <c r="E6" s="4">
        <f>Depreciation!E8+Depreciation!E9</f>
        <v>26901064.218412884</v>
      </c>
      <c r="F6" s="4">
        <f>Depreciation!F8+Depreciation!F9</f>
        <v>28311435.065954372</v>
      </c>
      <c r="G6" s="4">
        <f>Depreciation!G8+Depreciation!G9</f>
        <v>29784522.957978867</v>
      </c>
      <c r="H6" s="4">
        <f>Depreciation!H8+Depreciation!H9</f>
        <v>31322897.56558539</v>
      </c>
      <c r="I6" s="4">
        <f>Depreciation!I8+Depreciation!I9</f>
        <v>32929228.796569757</v>
      </c>
      <c r="J6" s="4">
        <f>Depreciation!J8+Depreciation!J9</f>
        <v>34606290.579229973</v>
      </c>
      <c r="K6" s="4">
        <f>Depreciation!K8+Depreciation!K9</f>
        <v>36356964.785692751</v>
      </c>
      <c r="L6" s="4">
        <f>Depreciation!L8+Depreciation!L9</f>
        <v>38184245.299816012</v>
      </c>
      <c r="M6" s="4">
        <f>Depreciation!M8+Depreciation!M9</f>
        <v>40091242.234902605</v>
      </c>
      <c r="N6" s="4">
        <f>Depreciation!N8+Depreciation!N9</f>
        <v>42081186.306647748</v>
      </c>
      <c r="O6" s="4">
        <f>Depreciation!O8+Depreciation!O9</f>
        <v>44157433.366936028</v>
      </c>
      <c r="P6" s="4">
        <f>Depreciation!P8+Depreciation!P9</f>
        <v>46323469.104304746</v>
      </c>
      <c r="Q6" s="4">
        <f>Depreciation!Q8+Depreciation!Q9</f>
        <v>48582913.917097315</v>
      </c>
      <c r="R6" s="4">
        <f>Depreciation!R8+Depreciation!R9</f>
        <v>50939527.965545826</v>
      </c>
      <c r="S6" s="4">
        <f>Depreciation!S8+Depreciation!S9</f>
        <v>53397216.409243926</v>
      </c>
      <c r="T6" s="4">
        <f>Depreciation!T8+Depreciation!T9</f>
        <v>55960034.836701967</v>
      </c>
      <c r="U6" s="4">
        <f>Depreciation!U8+Depreciation!U9</f>
        <v>58632194.89391426</v>
      </c>
      <c r="V6" s="4">
        <f>Depreciation!V8+Depreciation!V9</f>
        <v>61418070.119115382</v>
      </c>
      <c r="W6" s="4">
        <f>Depreciation!W8+Depreciation!W9</f>
        <v>64322201.991157994</v>
      </c>
      <c r="X6" s="4">
        <f>Depreciation!X8+Depreciation!X9</f>
        <v>67349306.199209347</v>
      </c>
      <c r="Y6" s="4">
        <f>Depreciation!Y8+Depreciation!Y9</f>
        <v>70504279.141737029</v>
      </c>
      <c r="Z6" s="4">
        <f>Depreciation!Z8+Depreciation!Z9</f>
        <v>73792204.663038537</v>
      </c>
      <c r="AA6" s="4">
        <f>Depreciation!AA8+Depreciation!AA9</f>
        <v>77218361.035862193</v>
      </c>
      <c r="AB6" s="4">
        <f>Depreciation!AB8+Depreciation!AB9</f>
        <v>80788228.19897157</v>
      </c>
      <c r="AC6" s="4">
        <f>Depreciation!AC8+Depreciation!AC9</f>
        <v>84507495.258819252</v>
      </c>
      <c r="AD6" s="4">
        <f>Depreciation!AD8+Depreciation!AD9</f>
        <v>88382068.264821455</v>
      </c>
      <c r="AE6" s="4">
        <f>Depreciation!AE8+Depreciation!AE9</f>
        <v>92418078.268062755</v>
      </c>
      <c r="AF6" s="4">
        <f>Depreciation!AF8+Depreciation!AF9</f>
        <v>96621889.673608288</v>
      </c>
      <c r="AG6" s="4"/>
      <c r="AH6" s="4"/>
      <c r="AI6" s="4"/>
      <c r="AJ6" s="4"/>
      <c r="AK6" s="4"/>
      <c r="AL6" s="4"/>
      <c r="AM6" s="4"/>
      <c r="AN6" s="4"/>
      <c r="AO6" s="4"/>
      <c r="AP6" s="4"/>
    </row>
    <row r="7" spans="1:42" x14ac:dyDescent="0.35">
      <c r="A7" t="s">
        <v>23</v>
      </c>
      <c r="C7" s="4">
        <f ca="1">C6+C5</f>
        <v>14703509.131282881</v>
      </c>
      <c r="D7" s="4">
        <f ca="1">D6+D5</f>
        <v>19497791.153017271</v>
      </c>
      <c r="E7" s="4">
        <f t="shared" ref="E7:AF7" ca="1" si="1">E6+E5</f>
        <v>24056871.361647207</v>
      </c>
      <c r="F7" s="4">
        <f t="shared" ca="1" si="1"/>
        <v>27729267.750273477</v>
      </c>
      <c r="G7" s="4">
        <f ca="1">G6+G5</f>
        <v>32148909.224860001</v>
      </c>
      <c r="H7" s="4">
        <f t="shared" ca="1" si="1"/>
        <v>37430215.318169877</v>
      </c>
      <c r="I7" s="4">
        <f t="shared" ca="1" si="1"/>
        <v>42236817.760218024</v>
      </c>
      <c r="J7" s="4">
        <f t="shared" ca="1" si="1"/>
        <v>46992026.962889522</v>
      </c>
      <c r="K7" s="4">
        <f t="shared" ca="1" si="1"/>
        <v>49769323.105749622</v>
      </c>
      <c r="L7" s="4">
        <f t="shared" ca="1" si="1"/>
        <v>52792637.804304115</v>
      </c>
      <c r="M7" s="4">
        <f t="shared" ca="1" si="1"/>
        <v>56083704.817640968</v>
      </c>
      <c r="N7" s="4">
        <f t="shared" ca="1" si="1"/>
        <v>58612284.453478269</v>
      </c>
      <c r="O7" s="4">
        <f t="shared" ca="1" si="1"/>
        <v>61301114.780918285</v>
      </c>
      <c r="P7" s="4">
        <f t="shared" ca="1" si="1"/>
        <v>64161895.365411833</v>
      </c>
      <c r="Q7" s="4">
        <f t="shared" ca="1" si="1"/>
        <v>67207150.78038007</v>
      </c>
      <c r="R7" s="4">
        <f t="shared" ca="1" si="1"/>
        <v>70450284.829955935</v>
      </c>
      <c r="S7" s="4">
        <f t="shared" ca="1" si="1"/>
        <v>73905638.121728569</v>
      </c>
      <c r="T7" s="4">
        <f t="shared" ca="1" si="1"/>
        <v>77588549.186853468</v>
      </c>
      <c r="U7" s="4">
        <f t="shared" ca="1" si="1"/>
        <v>80321935.31143707</v>
      </c>
      <c r="V7" s="4">
        <f t="shared" ca="1" si="1"/>
        <v>83161707.682421505</v>
      </c>
      <c r="W7" s="4">
        <f t="shared" ca="1" si="1"/>
        <v>86113101.191312104</v>
      </c>
      <c r="X7" s="4">
        <f t="shared" ca="1" si="1"/>
        <v>89181648.722055048</v>
      </c>
      <c r="Y7" s="4">
        <f t="shared" ca="1" si="1"/>
        <v>92373198.511029601</v>
      </c>
      <c r="Z7" s="4">
        <f t="shared" ca="1" si="1"/>
        <v>95693932.487836361</v>
      </c>
      <c r="AA7" s="4">
        <f t="shared" ca="1" si="1"/>
        <v>99150385.650016353</v>
      </c>
      <c r="AB7" s="4">
        <f t="shared" ca="1" si="1"/>
        <v>102749466.52760497</v>
      </c>
      <c r="AC7" s="4">
        <f t="shared" ca="1" si="1"/>
        <v>106498478.79633151</v>
      </c>
      <c r="AD7" s="4">
        <f t="shared" ca="1" si="1"/>
        <v>110405144.10133085</v>
      </c>
      <c r="AE7" s="4">
        <f t="shared" ca="1" si="1"/>
        <v>114477626.15644057</v>
      </c>
      <c r="AF7" s="4">
        <f t="shared" ca="1" si="1"/>
        <v>118724556.18752678</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45091416.657963708</v>
      </c>
      <c r="D10" s="9">
        <f>Investment!D25</f>
        <v>47050327.351491444</v>
      </c>
      <c r="E10" s="9">
        <f>Investment!E25</f>
        <v>49088434.718747191</v>
      </c>
      <c r="F10" s="9">
        <f>Investment!F25</f>
        <v>51208801.422299378</v>
      </c>
      <c r="G10" s="9">
        <f>Investment!G25</f>
        <v>53414605.037726916</v>
      </c>
      <c r="H10" s="9">
        <f>Investment!H25</f>
        <v>55709142.271885365</v>
      </c>
      <c r="I10" s="9">
        <f>Investment!I25</f>
        <v>58095833.333471335</v>
      </c>
      <c r="J10" s="9">
        <f>Investment!J25</f>
        <v>60578226.461312406</v>
      </c>
      <c r="K10" s="9">
        <f>Investment!K25</f>
        <v>63160002.616001822</v>
      </c>
      <c r="L10" s="9">
        <f>Investment!L25</f>
        <v>65844980.340694971</v>
      </c>
      <c r="M10" s="9">
        <f>Investment!M25</f>
        <v>68637120.797089696</v>
      </c>
      <c r="N10" s="9">
        <f>Investment!N25</f>
        <v>71540532.982824817</v>
      </c>
      <c r="O10" s="9">
        <f>Investment!O25</f>
        <v>74559479.136750773</v>
      </c>
      <c r="P10" s="9">
        <f>Investment!P25</f>
        <v>77698380.338753551</v>
      </c>
      <c r="Q10" s="9">
        <f>Investment!Q25</f>
        <v>80961822.311048478</v>
      </c>
      <c r="R10" s="9">
        <f>Investment!R25</f>
        <v>84354561.428103432</v>
      </c>
      <c r="S10" s="9">
        <f>Investment!S25</f>
        <v>87881530.942603379</v>
      </c>
      <c r="T10" s="9">
        <f>Investment!T25</f>
        <v>91547847.435128927</v>
      </c>
      <c r="U10" s="9">
        <f>Investment!U25</f>
        <v>95358817.495490879</v>
      </c>
      <c r="V10" s="9">
        <f>Investment!V25</f>
        <v>99319944.643942446</v>
      </c>
      <c r="W10" s="9">
        <f>Investment!W25</f>
        <v>103436936.50077952</v>
      </c>
      <c r="X10" s="9">
        <f>Investment!X25</f>
        <v>107715712.21313876</v>
      </c>
      <c r="Y10" s="9">
        <f>Investment!Y25</f>
        <v>112162410.14811219</v>
      </c>
      <c r="Z10" s="9">
        <f>Investment!Z25</f>
        <v>116783395.8616177</v>
      </c>
      <c r="AA10" s="9">
        <f>Investment!AA25</f>
        <v>121585270.3527959</v>
      </c>
      <c r="AB10" s="9">
        <f>Investment!AB25</f>
        <v>126574878.61404714</v>
      </c>
      <c r="AC10" s="9">
        <f>Investment!AC25</f>
        <v>131759318.48717725</v>
      </c>
      <c r="AD10" s="9">
        <f>Investment!AD25</f>
        <v>137145949.83648691</v>
      </c>
      <c r="AE10" s="9">
        <f>Investment!AE25</f>
        <v>142742404.0500215</v>
      </c>
      <c r="AF10" s="9">
        <f>Investment!AF25</f>
        <v>148556593.88058972</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-30387907.526680827</v>
      </c>
      <c r="D12" s="1">
        <f t="shared" ref="D12:AF12" ca="1" si="2">D7-D9-D10</f>
        <v>-27552536.198474173</v>
      </c>
      <c r="E12" s="1">
        <f ca="1">E7-E9-E10</f>
        <v>-25031563.357099984</v>
      </c>
      <c r="F12" s="1">
        <f t="shared" ca="1" si="2"/>
        <v>-23479533.6720259</v>
      </c>
      <c r="G12" s="1">
        <f ca="1">G7-G9-G10</f>
        <v>-21265695.812866915</v>
      </c>
      <c r="H12" s="1">
        <f t="shared" ca="1" si="2"/>
        <v>-18278926.953715488</v>
      </c>
      <c r="I12" s="1">
        <f t="shared" ca="1" si="2"/>
        <v>-15859015.573253311</v>
      </c>
      <c r="J12" s="1">
        <f t="shared" ca="1" si="2"/>
        <v>-13586199.498422883</v>
      </c>
      <c r="K12" s="1">
        <f t="shared" ca="1" si="2"/>
        <v>-13390679.5102522</v>
      </c>
      <c r="L12" s="1">
        <f t="shared" ca="1" si="2"/>
        <v>-13052342.536390856</v>
      </c>
      <c r="M12" s="1">
        <f t="shared" ca="1" si="2"/>
        <v>-12553415.979448728</v>
      </c>
      <c r="N12" s="1">
        <f t="shared" ca="1" si="2"/>
        <v>-12928248.529346548</v>
      </c>
      <c r="O12" s="1">
        <f t="shared" ca="1" si="2"/>
        <v>-13258364.355832487</v>
      </c>
      <c r="P12" s="1">
        <f t="shared" ca="1" si="2"/>
        <v>-13536484.973341718</v>
      </c>
      <c r="Q12" s="1">
        <f t="shared" ca="1" si="2"/>
        <v>-13754671.530668408</v>
      </c>
      <c r="R12" s="1">
        <f t="shared" ca="1" si="2"/>
        <v>-13904276.598147497</v>
      </c>
      <c r="S12" s="1">
        <f t="shared" ca="1" si="2"/>
        <v>-13975892.82087481</v>
      </c>
      <c r="T12" s="1">
        <f t="shared" ca="1" si="2"/>
        <v>-13959298.248275459</v>
      </c>
      <c r="U12" s="1">
        <f t="shared" ca="1" si="2"/>
        <v>-15036882.184053808</v>
      </c>
      <c r="V12" s="1">
        <f t="shared" ca="1" si="2"/>
        <v>-16158236.96152094</v>
      </c>
      <c r="W12" s="1">
        <f t="shared" ca="1" si="2"/>
        <v>-17323835.30946742</v>
      </c>
      <c r="X12" s="1">
        <f t="shared" ca="1" si="2"/>
        <v>-18534063.491083711</v>
      </c>
      <c r="Y12" s="1">
        <f t="shared" ca="1" si="2"/>
        <v>-19789211.637082592</v>
      </c>
      <c r="Z12" s="1">
        <f t="shared" ca="1" si="2"/>
        <v>-21089463.373781338</v>
      </c>
      <c r="AA12" s="1">
        <f t="shared" ca="1" si="2"/>
        <v>-22434884.702779546</v>
      </c>
      <c r="AB12" s="1">
        <f t="shared" ca="1" si="2"/>
        <v>-23825412.086442173</v>
      </c>
      <c r="AC12" s="1">
        <f t="shared" ca="1" si="2"/>
        <v>-25260839.690845743</v>
      </c>
      <c r="AD12" s="1">
        <f t="shared" ca="1" si="2"/>
        <v>-26740805.735156059</v>
      </c>
      <c r="AE12" s="1">
        <f t="shared" ca="1" si="2"/>
        <v>-28264777.893580928</v>
      </c>
      <c r="AF12" s="1">
        <f t="shared" ca="1" si="2"/>
        <v>-29832037.693062946</v>
      </c>
      <c r="AG12" s="1"/>
      <c r="AH12" s="1"/>
      <c r="AI12" s="1"/>
      <c r="AJ12" s="1"/>
      <c r="AK12" s="1"/>
      <c r="AL12" s="1"/>
      <c r="AM12" s="1"/>
      <c r="AN12" s="1"/>
      <c r="AO12" s="1"/>
      <c r="AP12" s="1"/>
    </row>
    <row r="13" spans="1:42" x14ac:dyDescent="0.35">
      <c r="A13" t="s">
        <v>19</v>
      </c>
      <c r="C13" s="1">
        <f ca="1">C12</f>
        <v>-30387907.526680827</v>
      </c>
      <c r="D13" s="1">
        <f ca="1">D12</f>
        <v>-27552536.198474173</v>
      </c>
      <c r="E13" s="1">
        <f ca="1">E12</f>
        <v>-25031563.357099984</v>
      </c>
      <c r="F13" s="1">
        <f t="shared" ref="F13:AF13" ca="1" si="3">F12</f>
        <v>-23479533.6720259</v>
      </c>
      <c r="G13" s="1">
        <f ca="1">G12</f>
        <v>-21265695.812866915</v>
      </c>
      <c r="H13" s="1">
        <f t="shared" ca="1" si="3"/>
        <v>-18278926.953715488</v>
      </c>
      <c r="I13" s="1">
        <f t="shared" ca="1" si="3"/>
        <v>-15859015.573253311</v>
      </c>
      <c r="J13" s="1">
        <f t="shared" ca="1" si="3"/>
        <v>-13586199.498422883</v>
      </c>
      <c r="K13" s="1">
        <f t="shared" ca="1" si="3"/>
        <v>-13390679.5102522</v>
      </c>
      <c r="L13" s="1">
        <f t="shared" ca="1" si="3"/>
        <v>-13052342.536390856</v>
      </c>
      <c r="M13" s="1">
        <f t="shared" ca="1" si="3"/>
        <v>-12553415.979448728</v>
      </c>
      <c r="N13" s="1">
        <f t="shared" ca="1" si="3"/>
        <v>-12928248.529346548</v>
      </c>
      <c r="O13" s="1">
        <f t="shared" ca="1" si="3"/>
        <v>-13258364.355832487</v>
      </c>
      <c r="P13" s="1">
        <f t="shared" ca="1" si="3"/>
        <v>-13536484.973341718</v>
      </c>
      <c r="Q13" s="1">
        <f t="shared" ca="1" si="3"/>
        <v>-13754671.530668408</v>
      </c>
      <c r="R13" s="1">
        <f t="shared" ca="1" si="3"/>
        <v>-13904276.598147497</v>
      </c>
      <c r="S13" s="1">
        <f t="shared" ca="1" si="3"/>
        <v>-13975892.82087481</v>
      </c>
      <c r="T13" s="1">
        <f t="shared" ca="1" si="3"/>
        <v>-13959298.248275459</v>
      </c>
      <c r="U13" s="1">
        <f t="shared" ca="1" si="3"/>
        <v>-15036882.184053808</v>
      </c>
      <c r="V13" s="1">
        <f t="shared" ca="1" si="3"/>
        <v>-16158236.96152094</v>
      </c>
      <c r="W13" s="1">
        <f t="shared" ca="1" si="3"/>
        <v>-17323835.30946742</v>
      </c>
      <c r="X13" s="1">
        <f t="shared" ca="1" si="3"/>
        <v>-18534063.491083711</v>
      </c>
      <c r="Y13" s="1">
        <f t="shared" ca="1" si="3"/>
        <v>-19789211.637082592</v>
      </c>
      <c r="Z13" s="1">
        <f t="shared" ca="1" si="3"/>
        <v>-21089463.373781338</v>
      </c>
      <c r="AA13" s="1">
        <f t="shared" ca="1" si="3"/>
        <v>-22434884.702779546</v>
      </c>
      <c r="AB13" s="1">
        <f t="shared" ca="1" si="3"/>
        <v>-23825412.086442173</v>
      </c>
      <c r="AC13" s="1">
        <f t="shared" ca="1" si="3"/>
        <v>-25260839.690845743</v>
      </c>
      <c r="AD13" s="1">
        <f t="shared" ca="1" si="3"/>
        <v>-26740805.735156059</v>
      </c>
      <c r="AE13" s="1">
        <f t="shared" ca="1" si="3"/>
        <v>-28264777.893580928</v>
      </c>
      <c r="AF13" s="1">
        <f t="shared" ca="1" si="3"/>
        <v>-29832037.693062946</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1495478309.6080489</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747739154.80402446</v>
      </c>
      <c r="D7" s="9">
        <f>C12</f>
        <v>771997829.1948334</v>
      </c>
      <c r="E7" s="9">
        <f>D12</f>
        <v>797548766.5266211</v>
      </c>
      <c r="F7" s="9">
        <f t="shared" ref="F7:H7" si="1">E12</f>
        <v>824449830.74503398</v>
      </c>
      <c r="G7" s="9">
        <f t="shared" si="1"/>
        <v>852761265.81098843</v>
      </c>
      <c r="H7" s="9">
        <f t="shared" si="1"/>
        <v>882545788.76896727</v>
      </c>
      <c r="I7" s="9">
        <f t="shared" ref="I7" si="2">H12</f>
        <v>913868686.33455276</v>
      </c>
      <c r="J7" s="9">
        <f t="shared" ref="J7" si="3">I12</f>
        <v>946797915.13112247</v>
      </c>
      <c r="K7" s="9">
        <f t="shared" ref="K7" si="4">J12</f>
        <v>981404205.71035242</v>
      </c>
      <c r="L7" s="9">
        <f t="shared" ref="L7" si="5">K12</f>
        <v>1017761170.4960452</v>
      </c>
      <c r="M7" s="9">
        <f t="shared" ref="M7" si="6">L12</f>
        <v>1055945415.7958612</v>
      </c>
      <c r="N7" s="9">
        <f t="shared" ref="N7" si="7">M12</f>
        <v>1096036658.0307639</v>
      </c>
      <c r="O7" s="9">
        <f t="shared" ref="O7" si="8">N12</f>
        <v>1138117844.3374116</v>
      </c>
      <c r="P7" s="9">
        <f t="shared" ref="P7" si="9">O12</f>
        <v>1182275277.7043476</v>
      </c>
      <c r="Q7" s="9">
        <f t="shared" ref="Q7" si="10">P12</f>
        <v>1228598746.8086524</v>
      </c>
      <c r="R7" s="9">
        <f t="shared" ref="R7" si="11">Q12</f>
        <v>1277181660.7257497</v>
      </c>
      <c r="S7" s="9">
        <f t="shared" ref="S7" si="12">R12</f>
        <v>1328121188.6912954</v>
      </c>
      <c r="T7" s="9">
        <f t="shared" ref="T7" si="13">S12</f>
        <v>1381518405.1005392</v>
      </c>
      <c r="U7" s="9">
        <f t="shared" ref="U7" si="14">T12</f>
        <v>1437478439.9372413</v>
      </c>
      <c r="V7" s="9">
        <f t="shared" ref="V7" si="15">U12</f>
        <v>1496110634.8311555</v>
      </c>
      <c r="W7" s="9">
        <f t="shared" ref="W7" si="16">V12</f>
        <v>1557528704.9502711</v>
      </c>
      <c r="X7" s="9">
        <f t="shared" ref="X7" si="17">W12</f>
        <v>1621850906.9414291</v>
      </c>
      <c r="Y7" s="9">
        <f t="shared" ref="Y7" si="18">X12</f>
        <v>1689200213.1406386</v>
      </c>
      <c r="Z7" s="9">
        <f t="shared" ref="Z7" si="19">Y12</f>
        <v>1759704492.2823756</v>
      </c>
      <c r="AA7" s="9">
        <f t="shared" ref="AA7" si="20">Z12</f>
        <v>1833496696.9454141</v>
      </c>
      <c r="AB7" s="9">
        <f t="shared" ref="AB7" si="21">AA12</f>
        <v>1910715057.9812763</v>
      </c>
      <c r="AC7" s="9">
        <f t="shared" ref="AC7" si="22">AB12</f>
        <v>1991503286.1802478</v>
      </c>
      <c r="AD7" s="9">
        <f t="shared" ref="AD7" si="23">AC12</f>
        <v>2076010781.4390671</v>
      </c>
      <c r="AE7" s="9">
        <f t="shared" ref="AE7" si="24">AD12</f>
        <v>2164392849.7038889</v>
      </c>
      <c r="AF7" s="9">
        <f t="shared" ref="AF7" si="25">AE12</f>
        <v>2256810927.9719515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23758688.576397166</v>
      </c>
      <c r="D8" s="9">
        <f>Assumptions!E111*Assumptions!E11</f>
        <v>24518966.61084187</v>
      </c>
      <c r="E8" s="9">
        <f>Assumptions!F111*Assumptions!F11</f>
        <v>25303573.542388812</v>
      </c>
      <c r="F8" s="9">
        <f>Assumptions!G111*Assumptions!G11</f>
        <v>26113287.895745251</v>
      </c>
      <c r="G8" s="9">
        <f>Assumptions!H111*Assumptions!H11</f>
        <v>26948913.108409103</v>
      </c>
      <c r="H8" s="9">
        <f>Assumptions!I111*Assumptions!I11</f>
        <v>27811278.327878192</v>
      </c>
      <c r="I8" s="9">
        <f>Assumptions!J111*Assumptions!J11</f>
        <v>28701239.234370291</v>
      </c>
      <c r="J8" s="9">
        <f>Assumptions!K111*Assumptions!K11</f>
        <v>29619678.889870144</v>
      </c>
      <c r="K8" s="9">
        <f>Assumptions!L111*Assumptions!L11</f>
        <v>30567508.61434599</v>
      </c>
      <c r="L8" s="9">
        <f>Assumptions!M111*Assumptions!M11</f>
        <v>31545668.89000506</v>
      </c>
      <c r="M8" s="9">
        <f>Assumptions!N111*Assumptions!N11</f>
        <v>32555130.294485219</v>
      </c>
      <c r="N8" s="9">
        <f>Assumptions!O111*Assumptions!O11</f>
        <v>33596894.463908747</v>
      </c>
      <c r="O8" s="9">
        <f>Assumptions!P111*Assumptions!P11</f>
        <v>34671995.08675383</v>
      </c>
      <c r="P8" s="9">
        <f>Assumptions!Q111*Assumptions!Q11</f>
        <v>35781498.92952995</v>
      </c>
      <c r="Q8" s="9">
        <f>Assumptions!R111*Assumptions!R11</f>
        <v>36926506.8952749</v>
      </c>
      <c r="R8" s="9">
        <f>Assumptions!S111*Assumptions!S11</f>
        <v>38108155.115923703</v>
      </c>
      <c r="S8" s="9">
        <f>Assumptions!T111*Assumptions!T11</f>
        <v>39327616.079633266</v>
      </c>
      <c r="T8" s="9">
        <f>Assumptions!U111*Assumptions!U11</f>
        <v>40586099.794181526</v>
      </c>
      <c r="U8" s="9">
        <f>Assumptions!V111*Assumptions!V11</f>
        <v>41884854.987595327</v>
      </c>
      <c r="V8" s="9">
        <f>Assumptions!W111*Assumptions!W11</f>
        <v>43225170.347198389</v>
      </c>
      <c r="W8" s="9">
        <f>Assumptions!X111*Assumptions!X11</f>
        <v>44608375.798308738</v>
      </c>
      <c r="X8" s="9">
        <f>Assumptions!Y111*Assumptions!Y11</f>
        <v>46035843.82385461</v>
      </c>
      <c r="Y8" s="9">
        <f>Assumptions!Z111*Assumptions!Z11</f>
        <v>47508990.826217949</v>
      </c>
      <c r="Z8" s="9">
        <f>Assumptions!AA111*Assumptions!AA11</f>
        <v>49029278.53265693</v>
      </c>
      <c r="AA8" s="9">
        <f>Assumptions!AB111*Assumptions!AB11</f>
        <v>50598215.445701964</v>
      </c>
      <c r="AB8" s="9">
        <f>Assumptions!AC111*Assumptions!AC11</f>
        <v>52217358.33996442</v>
      </c>
      <c r="AC8" s="9">
        <f>Assumptions!AD111*Assumptions!AD11</f>
        <v>53888313.806843273</v>
      </c>
      <c r="AD8" s="9">
        <f>Assumptions!AE111*Assumptions!AE11</f>
        <v>55612739.848662265</v>
      </c>
      <c r="AE8" s="9">
        <f>Assumptions!AF111*Assumptions!AF11</f>
        <v>57392347.523819461</v>
      </c>
      <c r="AF8" s="9">
        <f>Assumptions!AG111*Assumptions!AG11</f>
        <v>59228902.644581668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499985.81441171601</v>
      </c>
      <c r="D9" s="9">
        <f>Assumptions!E120*Assumptions!E11</f>
        <v>1031970.7209457818</v>
      </c>
      <c r="E9" s="9">
        <f>Assumptions!F120*Assumptions!F11</f>
        <v>1597490.6760240702</v>
      </c>
      <c r="F9" s="9">
        <f>Assumptions!G120*Assumptions!G11</f>
        <v>2198147.1702091205</v>
      </c>
      <c r="G9" s="9">
        <f>Assumptions!H120*Assumptions!H11</f>
        <v>2835609.8495697659</v>
      </c>
      <c r="H9" s="9">
        <f>Assumptions!I120*Assumptions!I11</f>
        <v>3511619.2377071977</v>
      </c>
      <c r="I9" s="9">
        <f>Assumptions!J120*Assumptions!J11</f>
        <v>4227989.562199465</v>
      </c>
      <c r="J9" s="9">
        <f>Assumptions!K120*Assumptions!K11</f>
        <v>4986611.689359827</v>
      </c>
      <c r="K9" s="9">
        <f>Assumptions!L120*Assumptions!L11</f>
        <v>5789456.1713467594</v>
      </c>
      <c r="L9" s="9">
        <f>Assumptions!M120*Assumptions!M11</f>
        <v>6638576.40981095</v>
      </c>
      <c r="M9" s="9">
        <f>Assumptions!N120*Assumptions!N11</f>
        <v>7536111.9404173903</v>
      </c>
      <c r="N9" s="9">
        <f>Assumptions!O120*Assumptions!O11</f>
        <v>8484291.8427389972</v>
      </c>
      <c r="O9" s="9">
        <f>Assumptions!P120*Assumptions!P11</f>
        <v>9485438.2801821977</v>
      </c>
      <c r="P9" s="9">
        <f>Assumptions!Q120*Assumptions!Q11</f>
        <v>10541970.174774799</v>
      </c>
      <c r="Q9" s="9">
        <f>Assumptions!R120*Assumptions!R11</f>
        <v>11656407.021822419</v>
      </c>
      <c r="R9" s="9">
        <f>Assumptions!S120*Assumptions!S11</f>
        <v>12831372.849622121</v>
      </c>
      <c r="S9" s="9">
        <f>Assumptions!T120*Assumptions!T11</f>
        <v>14069600.329610659</v>
      </c>
      <c r="T9" s="9">
        <f>Assumptions!U120*Assumptions!U11</f>
        <v>15373935.042520443</v>
      </c>
      <c r="U9" s="9">
        <f>Assumptions!V120*Assumptions!V11</f>
        <v>16747339.906318935</v>
      </c>
      <c r="V9" s="9">
        <f>Assumptions!W120*Assumptions!W11</f>
        <v>18192899.771916993</v>
      </c>
      <c r="W9" s="9">
        <f>Assumptions!X120*Assumptions!X11</f>
        <v>19713826.192849252</v>
      </c>
      <c r="X9" s="9">
        <f>Assumptions!Y120*Assumptions!Y11</f>
        <v>21313462.375354733</v>
      </c>
      <c r="Y9" s="9">
        <f>Assumptions!Z120*Assumptions!Z11</f>
        <v>22995288.315519083</v>
      </c>
      <c r="Z9" s="9">
        <f>Assumptions!AA120*Assumptions!AA11</f>
        <v>24762926.130381603</v>
      </c>
      <c r="AA9" s="9">
        <f>Assumptions!AB120*Assumptions!AB11</f>
        <v>26620145.590160225</v>
      </c>
      <c r="AB9" s="9">
        <f>Assumptions!AC120*Assumptions!AC11</f>
        <v>28570869.859007157</v>
      </c>
      <c r="AC9" s="9">
        <f>Assumptions!AD120*Assumptions!AD11</f>
        <v>30619181.451975983</v>
      </c>
      <c r="AD9" s="9">
        <f>Assumptions!AE120*Assumptions!AE11</f>
        <v>32769328.416159187</v>
      </c>
      <c r="AE9" s="9">
        <f>Assumptions!AF120*Assumptions!AF11</f>
        <v>35025730.744243294</v>
      </c>
      <c r="AF9" s="9">
        <f>Assumptions!AG120*Assumptions!AG11</f>
        <v>37392987.02902662</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24258674.39080888</v>
      </c>
      <c r="D10" s="9">
        <f>SUM($C$8:D9)</f>
        <v>49809611.722596534</v>
      </c>
      <c r="E10" s="9">
        <f>SUM($C$8:E9)</f>
        <v>76710675.941009402</v>
      </c>
      <c r="F10" s="9">
        <f>SUM($C$8:F9)</f>
        <v>105022111.00696377</v>
      </c>
      <c r="G10" s="9">
        <f>SUM($C$8:G9)</f>
        <v>134806633.96494263</v>
      </c>
      <c r="H10" s="9">
        <f>SUM($C$8:H9)</f>
        <v>166129531.53052807</v>
      </c>
      <c r="I10" s="9">
        <f>SUM($C$8:I9)</f>
        <v>199058760.32709783</v>
      </c>
      <c r="J10" s="9">
        <f>SUM($C$8:J9)</f>
        <v>233665050.90632778</v>
      </c>
      <c r="K10" s="9">
        <f>SUM($C$8:K9)</f>
        <v>270022015.69202054</v>
      </c>
      <c r="L10" s="9">
        <f>SUM($C$8:L9)</f>
        <v>308206260.99183655</v>
      </c>
      <c r="M10" s="9">
        <f>SUM($C$8:M9)</f>
        <v>348297503.22673917</v>
      </c>
      <c r="N10" s="9">
        <f>SUM($C$8:N9)</f>
        <v>390378689.53338689</v>
      </c>
      <c r="O10" s="9">
        <f>SUM($C$8:O9)</f>
        <v>434536122.90032291</v>
      </c>
      <c r="P10" s="9">
        <f>SUM($C$8:P9)</f>
        <v>480859592.0046277</v>
      </c>
      <c r="Q10" s="9">
        <f>SUM($C$8:Q9)</f>
        <v>529442505.92172498</v>
      </c>
      <c r="R10" s="9">
        <f>SUM($C$8:R9)</f>
        <v>580382033.88727081</v>
      </c>
      <c r="S10" s="9">
        <f>SUM($C$8:S9)</f>
        <v>633779250.29651475</v>
      </c>
      <c r="T10" s="9">
        <f>SUM($C$8:T9)</f>
        <v>689739285.13321674</v>
      </c>
      <c r="U10" s="9">
        <f>SUM($C$8:U9)</f>
        <v>748371480.02713096</v>
      </c>
      <c r="V10" s="9">
        <f>SUM($C$8:V9)</f>
        <v>809789550.14624643</v>
      </c>
      <c r="W10" s="9">
        <f>SUM($C$8:W9)</f>
        <v>874111752.13740432</v>
      </c>
      <c r="X10" s="9">
        <f>SUM($C$8:X9)</f>
        <v>941461058.33661377</v>
      </c>
      <c r="Y10" s="9">
        <f>SUM($C$8:Y9)</f>
        <v>1011965337.4783508</v>
      </c>
      <c r="Z10" s="9">
        <f>SUM($C$8:Z9)</f>
        <v>1085757542.1413894</v>
      </c>
      <c r="AA10" s="9">
        <f>SUM($C$8:AA9)</f>
        <v>1162975903.1772513</v>
      </c>
      <c r="AB10" s="9">
        <f>SUM($C$8:AB9)</f>
        <v>1243764131.3762231</v>
      </c>
      <c r="AC10" s="9">
        <f>SUM($C$8:AC9)</f>
        <v>1328271626.6350422</v>
      </c>
      <c r="AD10" s="9">
        <f>SUM($C$8:AD9)</f>
        <v>1416653694.8998635</v>
      </c>
      <c r="AE10" s="9">
        <f>SUM($C$8:AE9)</f>
        <v>1509071773.1679261</v>
      </c>
      <c r="AF10" s="9">
        <f>SUM($C$8:AF9)</f>
        <v>1605693662.8415341</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771997829.1948334</v>
      </c>
      <c r="D12" s="9">
        <f>D7+D8+D9</f>
        <v>797548766.5266211</v>
      </c>
      <c r="E12" s="9">
        <f>E7+E8+E9</f>
        <v>824449830.74503398</v>
      </c>
      <c r="F12" s="9">
        <f t="shared" ref="F12:H12" si="26">F7+F8+F9</f>
        <v>852761265.81098843</v>
      </c>
      <c r="G12" s="9">
        <f t="shared" si="26"/>
        <v>882545788.76896727</v>
      </c>
      <c r="H12" s="9">
        <f t="shared" si="26"/>
        <v>913868686.33455276</v>
      </c>
      <c r="I12" s="9">
        <f t="shared" ref="I12:AF12" si="27">I7+I8+I9</f>
        <v>946797915.13112247</v>
      </c>
      <c r="J12" s="9">
        <f t="shared" si="27"/>
        <v>981404205.71035242</v>
      </c>
      <c r="K12" s="9">
        <f t="shared" si="27"/>
        <v>1017761170.4960452</v>
      </c>
      <c r="L12" s="9">
        <f t="shared" si="27"/>
        <v>1055945415.7958612</v>
      </c>
      <c r="M12" s="9">
        <f t="shared" si="27"/>
        <v>1096036658.0307639</v>
      </c>
      <c r="N12" s="9">
        <f t="shared" si="27"/>
        <v>1138117844.3374116</v>
      </c>
      <c r="O12" s="9">
        <f t="shared" si="27"/>
        <v>1182275277.7043476</v>
      </c>
      <c r="P12" s="9">
        <f t="shared" si="27"/>
        <v>1228598746.8086524</v>
      </c>
      <c r="Q12" s="9">
        <f t="shared" si="27"/>
        <v>1277181660.7257497</v>
      </c>
      <c r="R12" s="9">
        <f t="shared" si="27"/>
        <v>1328121188.6912954</v>
      </c>
      <c r="S12" s="9">
        <f t="shared" si="27"/>
        <v>1381518405.1005392</v>
      </c>
      <c r="T12" s="9">
        <f t="shared" si="27"/>
        <v>1437478439.9372413</v>
      </c>
      <c r="U12" s="9">
        <f t="shared" si="27"/>
        <v>1496110634.8311555</v>
      </c>
      <c r="V12" s="9">
        <f t="shared" si="27"/>
        <v>1557528704.9502711</v>
      </c>
      <c r="W12" s="9">
        <f t="shared" si="27"/>
        <v>1621850906.9414291</v>
      </c>
      <c r="X12" s="9">
        <f t="shared" si="27"/>
        <v>1689200213.1406386</v>
      </c>
      <c r="Y12" s="9">
        <f t="shared" si="27"/>
        <v>1759704492.2823756</v>
      </c>
      <c r="Z12" s="9">
        <f t="shared" si="27"/>
        <v>1833496696.9454141</v>
      </c>
      <c r="AA12" s="9">
        <f t="shared" si="27"/>
        <v>1910715057.9812763</v>
      </c>
      <c r="AB12" s="9">
        <f t="shared" si="27"/>
        <v>1991503286.1802478</v>
      </c>
      <c r="AC12" s="9">
        <f t="shared" si="27"/>
        <v>2076010781.4390671</v>
      </c>
      <c r="AD12" s="9">
        <f t="shared" si="27"/>
        <v>2164392849.7038889</v>
      </c>
      <c r="AE12" s="9">
        <f t="shared" si="27"/>
        <v>2256810927.9719515</v>
      </c>
      <c r="AF12" s="9">
        <f t="shared" si="27"/>
        <v>2353432817.6455598</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45091416.657963708</v>
      </c>
      <c r="D18" s="9">
        <f>Investment!D25</f>
        <v>47050327.351491444</v>
      </c>
      <c r="E18" s="9">
        <f>Investment!E25</f>
        <v>49088434.718747191</v>
      </c>
      <c r="F18" s="9">
        <f>Investment!F25</f>
        <v>51208801.422299378</v>
      </c>
      <c r="G18" s="9">
        <f>Investment!G25</f>
        <v>53414605.037726916</v>
      </c>
      <c r="H18" s="9">
        <f>Investment!H25</f>
        <v>55709142.271885365</v>
      </c>
      <c r="I18" s="9">
        <f>Investment!I25</f>
        <v>58095833.333471335</v>
      </c>
      <c r="J18" s="9">
        <f>Investment!J25</f>
        <v>60578226.461312406</v>
      </c>
      <c r="K18" s="9">
        <f>Investment!K25</f>
        <v>63160002.616001822</v>
      </c>
      <c r="L18" s="9">
        <f>Investment!L25</f>
        <v>65844980.340694971</v>
      </c>
      <c r="M18" s="9">
        <f>Investment!M25</f>
        <v>68637120.797089696</v>
      </c>
      <c r="N18" s="9">
        <f>Investment!N25</f>
        <v>71540532.982824817</v>
      </c>
      <c r="O18" s="9">
        <f>Investment!O25</f>
        <v>74559479.136750773</v>
      </c>
      <c r="P18" s="9">
        <f>Investment!P25</f>
        <v>77698380.338753551</v>
      </c>
      <c r="Q18" s="9">
        <f>Investment!Q25</f>
        <v>80961822.311048478</v>
      </c>
      <c r="R18" s="9">
        <f>Investment!R25</f>
        <v>84354561.428103432</v>
      </c>
      <c r="S18" s="9">
        <f>Investment!S25</f>
        <v>87881530.942603379</v>
      </c>
      <c r="T18" s="9">
        <f>Investment!T25</f>
        <v>91547847.435128927</v>
      </c>
      <c r="U18" s="9">
        <f>Investment!U25</f>
        <v>95358817.495490879</v>
      </c>
      <c r="V18" s="9">
        <f>Investment!V25</f>
        <v>99319944.643942446</v>
      </c>
      <c r="W18" s="9">
        <f>Investment!W25</f>
        <v>103436936.50077952</v>
      </c>
      <c r="X18" s="9">
        <f>Investment!X25</f>
        <v>107715712.21313876</v>
      </c>
      <c r="Y18" s="9">
        <f>Investment!Y25</f>
        <v>112162410.14811219</v>
      </c>
      <c r="Z18" s="9">
        <f>Investment!Z25</f>
        <v>116783395.8616177</v>
      </c>
      <c r="AA18" s="9">
        <f>Investment!AA25</f>
        <v>121585270.3527959</v>
      </c>
      <c r="AB18" s="9">
        <f>Investment!AB25</f>
        <v>126574878.61404714</v>
      </c>
      <c r="AC18" s="9">
        <f>Investment!AC25</f>
        <v>131759318.48717725</v>
      </c>
      <c r="AD18" s="9">
        <f>Investment!AD25</f>
        <v>137145949.83648691</v>
      </c>
      <c r="AE18" s="9">
        <f>Investment!AE25</f>
        <v>142742404.0500215</v>
      </c>
      <c r="AF18" s="9">
        <f>Investment!AF25</f>
        <v>148556593.88058972</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792830571.46198821</v>
      </c>
      <c r="D19" s="9">
        <f>D18+C20</f>
        <v>815622224.42267072</v>
      </c>
      <c r="E19" s="9">
        <f>E18+D20</f>
        <v>839159721.80963016</v>
      </c>
      <c r="F19" s="9">
        <f t="shared" ref="F19:AF19" si="28">F18+E20</f>
        <v>863467459.01351666</v>
      </c>
      <c r="G19" s="9">
        <f t="shared" si="28"/>
        <v>888570628.9852891</v>
      </c>
      <c r="H19" s="9">
        <f t="shared" si="28"/>
        <v>914495248.29919565</v>
      </c>
      <c r="I19" s="9">
        <f t="shared" si="28"/>
        <v>941268184.06708145</v>
      </c>
      <c r="J19" s="9">
        <f t="shared" si="28"/>
        <v>968917181.73182416</v>
      </c>
      <c r="K19" s="9">
        <f t="shared" si="28"/>
        <v>997470893.76859605</v>
      </c>
      <c r="L19" s="9">
        <f t="shared" si="28"/>
        <v>1026958909.3235983</v>
      </c>
      <c r="M19" s="9">
        <f t="shared" si="28"/>
        <v>1057411784.8208719</v>
      </c>
      <c r="N19" s="9">
        <f t="shared" si="28"/>
        <v>1088861075.5687943</v>
      </c>
      <c r="O19" s="9">
        <f t="shared" si="28"/>
        <v>1121339368.3988972</v>
      </c>
      <c r="P19" s="9">
        <f t="shared" si="28"/>
        <v>1154880315.3707147</v>
      </c>
      <c r="Q19" s="9">
        <f t="shared" si="28"/>
        <v>1189518668.5774584</v>
      </c>
      <c r="R19" s="9">
        <f t="shared" si="28"/>
        <v>1225290316.0884645</v>
      </c>
      <c r="S19" s="9">
        <f t="shared" si="28"/>
        <v>1262232319.0655222</v>
      </c>
      <c r="T19" s="9">
        <f t="shared" si="28"/>
        <v>1300382950.0914073</v>
      </c>
      <c r="U19" s="9">
        <f t="shared" si="28"/>
        <v>1339781732.750196</v>
      </c>
      <c r="V19" s="9">
        <f t="shared" si="28"/>
        <v>1380469482.5002241</v>
      </c>
      <c r="W19" s="9">
        <f t="shared" si="28"/>
        <v>1422488348.8818882</v>
      </c>
      <c r="X19" s="9">
        <f t="shared" si="28"/>
        <v>1465881859.103869</v>
      </c>
      <c r="Y19" s="9">
        <f t="shared" si="28"/>
        <v>1510694963.0527718</v>
      </c>
      <c r="Z19" s="9">
        <f t="shared" si="28"/>
        <v>1556974079.7726526</v>
      </c>
      <c r="AA19" s="9">
        <f t="shared" si="28"/>
        <v>1604767145.46241</v>
      </c>
      <c r="AB19" s="9">
        <f t="shared" si="28"/>
        <v>1654123663.0405948</v>
      </c>
      <c r="AC19" s="9">
        <f t="shared" si="28"/>
        <v>1705094753.3288007</v>
      </c>
      <c r="AD19" s="9">
        <f t="shared" si="28"/>
        <v>1757733207.9064682</v>
      </c>
      <c r="AE19" s="9">
        <f t="shared" si="28"/>
        <v>1812093543.691668</v>
      </c>
      <c r="AF19" s="9">
        <f t="shared" si="28"/>
        <v>1868232059.3041949</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768571897.07117927</v>
      </c>
      <c r="D20" s="9">
        <f>D19-D8-D9</f>
        <v>790071287.09088302</v>
      </c>
      <c r="E20" s="9">
        <f t="shared" ref="E20:AF20" si="29">E19-E8-E9</f>
        <v>812258657.59121728</v>
      </c>
      <c r="F20" s="9">
        <f t="shared" si="29"/>
        <v>835156023.94756222</v>
      </c>
      <c r="G20" s="9">
        <f t="shared" si="29"/>
        <v>858786106.02731025</v>
      </c>
      <c r="H20" s="9">
        <f t="shared" si="29"/>
        <v>883172350.73361015</v>
      </c>
      <c r="I20" s="9">
        <f t="shared" si="29"/>
        <v>908338955.27051175</v>
      </c>
      <c r="J20" s="9">
        <f t="shared" si="29"/>
        <v>934310891.15259421</v>
      </c>
      <c r="K20" s="9">
        <f t="shared" si="29"/>
        <v>961113928.98290324</v>
      </c>
      <c r="L20" s="9">
        <f t="shared" si="29"/>
        <v>988774664.02378225</v>
      </c>
      <c r="M20" s="9">
        <f t="shared" si="29"/>
        <v>1017320542.5859693</v>
      </c>
      <c r="N20" s="9">
        <f t="shared" si="29"/>
        <v>1046779889.2621465</v>
      </c>
      <c r="O20" s="9">
        <f t="shared" si="29"/>
        <v>1077181935.0319612</v>
      </c>
      <c r="P20" s="9">
        <f t="shared" si="29"/>
        <v>1108556846.2664099</v>
      </c>
      <c r="Q20" s="9">
        <f t="shared" si="29"/>
        <v>1140935754.6603611</v>
      </c>
      <c r="R20" s="9">
        <f t="shared" si="29"/>
        <v>1174350788.1229188</v>
      </c>
      <c r="S20" s="9">
        <f t="shared" si="29"/>
        <v>1208835102.6562784</v>
      </c>
      <c r="T20" s="9">
        <f t="shared" si="29"/>
        <v>1244422915.2547052</v>
      </c>
      <c r="U20" s="9">
        <f t="shared" si="29"/>
        <v>1281149537.8562818</v>
      </c>
      <c r="V20" s="9">
        <f t="shared" si="29"/>
        <v>1319051412.3811085</v>
      </c>
      <c r="W20" s="9">
        <f t="shared" si="29"/>
        <v>1358166146.8907301</v>
      </c>
      <c r="X20" s="9">
        <f t="shared" si="29"/>
        <v>1398532552.9046595</v>
      </c>
      <c r="Y20" s="9">
        <f t="shared" si="29"/>
        <v>1440190683.9110348</v>
      </c>
      <c r="Z20" s="9">
        <f t="shared" si="29"/>
        <v>1483181875.1096141</v>
      </c>
      <c r="AA20" s="9">
        <f t="shared" si="29"/>
        <v>1527548784.4265478</v>
      </c>
      <c r="AB20" s="9">
        <f t="shared" si="29"/>
        <v>1573335434.8416233</v>
      </c>
      <c r="AC20" s="9">
        <f t="shared" si="29"/>
        <v>1620587258.0699813</v>
      </c>
      <c r="AD20" s="9">
        <f t="shared" si="29"/>
        <v>1669351139.6416466</v>
      </c>
      <c r="AE20" s="9">
        <f t="shared" si="29"/>
        <v>1719675465.4236052</v>
      </c>
      <c r="AF20" s="9">
        <f t="shared" si="29"/>
        <v>1771610169.6305869</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39320000</v>
      </c>
      <c r="D22" s="9">
        <f ca="1">'Balance Sheet'!C11</f>
        <v>69707907.526680827</v>
      </c>
      <c r="E22" s="9">
        <f ca="1">'Balance Sheet'!D11</f>
        <v>97260443.725154996</v>
      </c>
      <c r="F22" s="9">
        <f ca="1">'Balance Sheet'!E11</f>
        <v>122292007.08225498</v>
      </c>
      <c r="G22" s="9">
        <f ca="1">'Balance Sheet'!F11</f>
        <v>145771540.75428087</v>
      </c>
      <c r="H22" s="9">
        <f ca="1">'Balance Sheet'!G11</f>
        <v>167037236.56714779</v>
      </c>
      <c r="I22" s="9">
        <f ca="1">'Balance Sheet'!H11</f>
        <v>185316163.52086329</v>
      </c>
      <c r="J22" s="9">
        <f ca="1">'Balance Sheet'!I11</f>
        <v>201175179.0941166</v>
      </c>
      <c r="K22" s="9">
        <f ca="1">'Balance Sheet'!J11</f>
        <v>214761378.59253949</v>
      </c>
      <c r="L22" s="9">
        <f ca="1">'Balance Sheet'!K11</f>
        <v>228152058.1027917</v>
      </c>
      <c r="M22" s="9">
        <f ca="1">'Balance Sheet'!L11</f>
        <v>241204400.63918257</v>
      </c>
      <c r="N22" s="9">
        <f ca="1">'Balance Sheet'!M11</f>
        <v>253757816.6186313</v>
      </c>
      <c r="O22" s="9">
        <f ca="1">'Balance Sheet'!N11</f>
        <v>266686065.14797786</v>
      </c>
      <c r="P22" s="9">
        <f ca="1">'Balance Sheet'!O11</f>
        <v>279944429.50381035</v>
      </c>
      <c r="Q22" s="9">
        <f ca="1">'Balance Sheet'!P11</f>
        <v>293480914.47715205</v>
      </c>
      <c r="R22" s="9">
        <f ca="1">'Balance Sheet'!Q11</f>
        <v>307235586.00782049</v>
      </c>
      <c r="S22" s="9">
        <f ca="1">'Balance Sheet'!R11</f>
        <v>321139862.605968</v>
      </c>
      <c r="T22" s="9">
        <f ca="1">'Balance Sheet'!S11</f>
        <v>335115755.42684281</v>
      </c>
      <c r="U22" s="9">
        <f ca="1">'Balance Sheet'!T11</f>
        <v>349075053.67511827</v>
      </c>
      <c r="V22" s="9">
        <f ca="1">'Balance Sheet'!U11</f>
        <v>364111935.85917211</v>
      </c>
      <c r="W22" s="9">
        <f ca="1">'Balance Sheet'!V11</f>
        <v>380270172.82069302</v>
      </c>
      <c r="X22" s="9">
        <f ca="1">'Balance Sheet'!W11</f>
        <v>397594008.13016045</v>
      </c>
      <c r="Y22" s="9">
        <f ca="1">'Balance Sheet'!X11</f>
        <v>416128071.62124419</v>
      </c>
      <c r="Z22" s="9">
        <f ca="1">'Balance Sheet'!Y11</f>
        <v>435917283.25832677</v>
      </c>
      <c r="AA22" s="9">
        <f ca="1">'Balance Sheet'!Z11</f>
        <v>457006746.63210809</v>
      </c>
      <c r="AB22" s="9">
        <f ca="1">'Balance Sheet'!AA11</f>
        <v>479441631.33488762</v>
      </c>
      <c r="AC22" s="9">
        <f ca="1">'Balance Sheet'!AB11</f>
        <v>503267043.4213298</v>
      </c>
      <c r="AD22" s="9">
        <f ca="1">'Balance Sheet'!AC11</f>
        <v>528527883.11217552</v>
      </c>
      <c r="AE22" s="9">
        <f ca="1">'Balance Sheet'!AD11</f>
        <v>555268688.84733152</v>
      </c>
      <c r="AF22" s="9">
        <f ca="1">'Balance Sheet'!AE11</f>
        <v>583533466.74091244</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729251897.07117927</v>
      </c>
      <c r="D23" s="9">
        <f t="shared" ref="D23:AF23" ca="1" si="30">D20-D22</f>
        <v>720363379.56420219</v>
      </c>
      <c r="E23" s="9">
        <f t="shared" ca="1" si="30"/>
        <v>714998213.86606228</v>
      </c>
      <c r="F23" s="9">
        <f t="shared" ca="1" si="30"/>
        <v>712864016.86530721</v>
      </c>
      <c r="G23" s="9">
        <f t="shared" ca="1" si="30"/>
        <v>713014565.27302933</v>
      </c>
      <c r="H23" s="9">
        <f t="shared" ca="1" si="30"/>
        <v>716135114.16646242</v>
      </c>
      <c r="I23" s="9">
        <f t="shared" ca="1" si="30"/>
        <v>723022791.74964845</v>
      </c>
      <c r="J23" s="9">
        <f ca="1">J20-J22</f>
        <v>733135712.05847764</v>
      </c>
      <c r="K23" s="9">
        <f t="shared" ca="1" si="30"/>
        <v>746352550.39036369</v>
      </c>
      <c r="L23" s="9">
        <f t="shared" ca="1" si="30"/>
        <v>760622605.92099059</v>
      </c>
      <c r="M23" s="9">
        <f t="shared" ca="1" si="30"/>
        <v>776116141.94678676</v>
      </c>
      <c r="N23" s="9">
        <f t="shared" ca="1" si="30"/>
        <v>793022072.64351511</v>
      </c>
      <c r="O23" s="9">
        <f t="shared" ca="1" si="30"/>
        <v>810495869.88398337</v>
      </c>
      <c r="P23" s="9">
        <f t="shared" ca="1" si="30"/>
        <v>828612416.76259947</v>
      </c>
      <c r="Q23" s="9">
        <f t="shared" ca="1" si="30"/>
        <v>847454840.18320894</v>
      </c>
      <c r="R23" s="9">
        <f t="shared" ca="1" si="30"/>
        <v>867115202.11509836</v>
      </c>
      <c r="S23" s="9">
        <f t="shared" ca="1" si="30"/>
        <v>887695240.05031037</v>
      </c>
      <c r="T23" s="9">
        <f t="shared" ca="1" si="30"/>
        <v>909307159.82786238</v>
      </c>
      <c r="U23" s="9">
        <f t="shared" ca="1" si="30"/>
        <v>932074484.18116355</v>
      </c>
      <c r="V23" s="9">
        <f t="shared" ca="1" si="30"/>
        <v>954939476.52193642</v>
      </c>
      <c r="W23" s="9">
        <f t="shared" ca="1" si="30"/>
        <v>977895974.07003713</v>
      </c>
      <c r="X23" s="9">
        <f t="shared" ca="1" si="30"/>
        <v>1000938544.7744991</v>
      </c>
      <c r="Y23" s="9">
        <f t="shared" ca="1" si="30"/>
        <v>1024062612.2897906</v>
      </c>
      <c r="Z23" s="9">
        <f t="shared" ca="1" si="30"/>
        <v>1047264591.8512874</v>
      </c>
      <c r="AA23" s="9">
        <f t="shared" ca="1" si="30"/>
        <v>1070542037.7944397</v>
      </c>
      <c r="AB23" s="9">
        <f t="shared" ca="1" si="30"/>
        <v>1093893803.5067358</v>
      </c>
      <c r="AC23" s="9">
        <f t="shared" ca="1" si="30"/>
        <v>1117320214.6486516</v>
      </c>
      <c r="AD23" s="9">
        <f t="shared" ca="1" si="30"/>
        <v>1140823256.5294712</v>
      </c>
      <c r="AE23" s="9">
        <f t="shared" ca="1" si="30"/>
        <v>1164406776.5762737</v>
      </c>
      <c r="AF23" s="9">
        <f t="shared" ca="1" si="30"/>
        <v>1188076702.8896744</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39320000</v>
      </c>
      <c r="D5" s="1">
        <f ca="1">C5+C6</f>
        <v>69707907.526680827</v>
      </c>
      <c r="E5" s="1">
        <f t="shared" ref="E5:AF5" ca="1" si="1">D5+D6</f>
        <v>97260443.725154996</v>
      </c>
      <c r="F5" s="1">
        <f t="shared" ca="1" si="1"/>
        <v>122292007.08225498</v>
      </c>
      <c r="G5" s="1">
        <f t="shared" ca="1" si="1"/>
        <v>145771540.75428087</v>
      </c>
      <c r="H5" s="1">
        <f t="shared" ca="1" si="1"/>
        <v>167037236.56714779</v>
      </c>
      <c r="I5" s="1">
        <f t="shared" ca="1" si="1"/>
        <v>185316163.52086329</v>
      </c>
      <c r="J5" s="1">
        <f t="shared" ca="1" si="1"/>
        <v>201175179.0941166</v>
      </c>
      <c r="K5" s="1">
        <f t="shared" ca="1" si="1"/>
        <v>214761378.59253949</v>
      </c>
      <c r="L5" s="1">
        <f t="shared" ca="1" si="1"/>
        <v>228152058.1027917</v>
      </c>
      <c r="M5" s="1">
        <f t="shared" ca="1" si="1"/>
        <v>241204400.63918257</v>
      </c>
      <c r="N5" s="1">
        <f t="shared" ca="1" si="1"/>
        <v>253757816.6186313</v>
      </c>
      <c r="O5" s="1">
        <f t="shared" ca="1" si="1"/>
        <v>266686065.14797786</v>
      </c>
      <c r="P5" s="1">
        <f t="shared" ca="1" si="1"/>
        <v>279944429.50381035</v>
      </c>
      <c r="Q5" s="1">
        <f t="shared" ca="1" si="1"/>
        <v>293480914.47715205</v>
      </c>
      <c r="R5" s="1">
        <f t="shared" ca="1" si="1"/>
        <v>307235586.00782049</v>
      </c>
      <c r="S5" s="1">
        <f t="shared" ca="1" si="1"/>
        <v>321139862.605968</v>
      </c>
      <c r="T5" s="1">
        <f t="shared" ca="1" si="1"/>
        <v>335115755.42684281</v>
      </c>
      <c r="U5" s="1">
        <f t="shared" ca="1" si="1"/>
        <v>349075053.67511827</v>
      </c>
      <c r="V5" s="1">
        <f t="shared" ca="1" si="1"/>
        <v>364111935.85917211</v>
      </c>
      <c r="W5" s="1">
        <f t="shared" ca="1" si="1"/>
        <v>380270172.82069302</v>
      </c>
      <c r="X5" s="1">
        <f t="shared" ca="1" si="1"/>
        <v>397594008.13016045</v>
      </c>
      <c r="Y5" s="1">
        <f t="shared" ca="1" si="1"/>
        <v>416128071.62124419</v>
      </c>
      <c r="Z5" s="1">
        <f t="shared" ca="1" si="1"/>
        <v>435917283.25832677</v>
      </c>
      <c r="AA5" s="1">
        <f t="shared" ca="1" si="1"/>
        <v>457006746.63210809</v>
      </c>
      <c r="AB5" s="1">
        <f t="shared" ca="1" si="1"/>
        <v>479441631.33488762</v>
      </c>
      <c r="AC5" s="1">
        <f t="shared" ca="1" si="1"/>
        <v>503267043.4213298</v>
      </c>
      <c r="AD5" s="1">
        <f t="shared" ca="1" si="1"/>
        <v>528527883.11217552</v>
      </c>
      <c r="AE5" s="1">
        <f t="shared" ca="1" si="1"/>
        <v>555268688.84733152</v>
      </c>
      <c r="AF5" s="1">
        <f t="shared" ca="1" si="1"/>
        <v>583533466.74091244</v>
      </c>
      <c r="AG5" s="1"/>
      <c r="AH5" s="1"/>
      <c r="AI5" s="1"/>
      <c r="AJ5" s="1"/>
      <c r="AK5" s="1"/>
      <c r="AL5" s="1"/>
      <c r="AM5" s="1"/>
      <c r="AN5" s="1"/>
      <c r="AO5" s="1"/>
      <c r="AP5" s="1"/>
    </row>
    <row r="6" spans="1:42" x14ac:dyDescent="0.35">
      <c r="A6" s="63" t="s">
        <v>3</v>
      </c>
      <c r="C6" s="1">
        <f ca="1">-'Cash Flow'!C13</f>
        <v>30387907.526680827</v>
      </c>
      <c r="D6" s="1">
        <f ca="1">-'Cash Flow'!D13</f>
        <v>27552536.198474173</v>
      </c>
      <c r="E6" s="1">
        <f ca="1">-'Cash Flow'!E13</f>
        <v>25031563.357099984</v>
      </c>
      <c r="F6" s="1">
        <f ca="1">-'Cash Flow'!F13</f>
        <v>23479533.6720259</v>
      </c>
      <c r="G6" s="1">
        <f ca="1">-'Cash Flow'!G13</f>
        <v>21265695.812866915</v>
      </c>
      <c r="H6" s="1">
        <f ca="1">-'Cash Flow'!H13</f>
        <v>18278926.953715488</v>
      </c>
      <c r="I6" s="1">
        <f ca="1">-'Cash Flow'!I13</f>
        <v>15859015.573253311</v>
      </c>
      <c r="J6" s="1">
        <f ca="1">-'Cash Flow'!J13</f>
        <v>13586199.498422883</v>
      </c>
      <c r="K6" s="1">
        <f ca="1">-'Cash Flow'!K13</f>
        <v>13390679.5102522</v>
      </c>
      <c r="L6" s="1">
        <f ca="1">-'Cash Flow'!L13</f>
        <v>13052342.536390856</v>
      </c>
      <c r="M6" s="1">
        <f ca="1">-'Cash Flow'!M13</f>
        <v>12553415.979448728</v>
      </c>
      <c r="N6" s="1">
        <f ca="1">-'Cash Flow'!N13</f>
        <v>12928248.529346548</v>
      </c>
      <c r="O6" s="1">
        <f ca="1">-'Cash Flow'!O13</f>
        <v>13258364.355832487</v>
      </c>
      <c r="P6" s="1">
        <f ca="1">-'Cash Flow'!P13</f>
        <v>13536484.973341718</v>
      </c>
      <c r="Q6" s="1">
        <f ca="1">-'Cash Flow'!Q13</f>
        <v>13754671.530668408</v>
      </c>
      <c r="R6" s="1">
        <f ca="1">-'Cash Flow'!R13</f>
        <v>13904276.598147497</v>
      </c>
      <c r="S6" s="1">
        <f ca="1">-'Cash Flow'!S13</f>
        <v>13975892.82087481</v>
      </c>
      <c r="T6" s="1">
        <f ca="1">-'Cash Flow'!T13</f>
        <v>13959298.248275459</v>
      </c>
      <c r="U6" s="1">
        <f ca="1">-'Cash Flow'!U13</f>
        <v>15036882.184053808</v>
      </c>
      <c r="V6" s="1">
        <f ca="1">-'Cash Flow'!V13</f>
        <v>16158236.96152094</v>
      </c>
      <c r="W6" s="1">
        <f ca="1">-'Cash Flow'!W13</f>
        <v>17323835.30946742</v>
      </c>
      <c r="X6" s="1">
        <f ca="1">-'Cash Flow'!X13</f>
        <v>18534063.491083711</v>
      </c>
      <c r="Y6" s="1">
        <f ca="1">-'Cash Flow'!Y13</f>
        <v>19789211.637082592</v>
      </c>
      <c r="Z6" s="1">
        <f ca="1">-'Cash Flow'!Z13</f>
        <v>21089463.373781338</v>
      </c>
      <c r="AA6" s="1">
        <f ca="1">-'Cash Flow'!AA13</f>
        <v>22434884.702779546</v>
      </c>
      <c r="AB6" s="1">
        <f ca="1">-'Cash Flow'!AB13</f>
        <v>23825412.086442173</v>
      </c>
      <c r="AC6" s="1">
        <f ca="1">-'Cash Flow'!AC13</f>
        <v>25260839.690845743</v>
      </c>
      <c r="AD6" s="1">
        <f ca="1">-'Cash Flow'!AD13</f>
        <v>26740805.735156059</v>
      </c>
      <c r="AE6" s="1">
        <f ca="1">-'Cash Flow'!AE13</f>
        <v>28264777.893580928</v>
      </c>
      <c r="AF6" s="1">
        <f ca="1">-'Cash Flow'!AF13</f>
        <v>29832037.693062946</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2439776.7634338289</v>
      </c>
      <c r="D8" s="1">
        <f ca="1">IF(SUM(D5:D6)&gt;0,Assumptions!$C$26*SUM(D5:D6),Assumptions!$C$27*(SUM(D5:D6)))</f>
        <v>3404115.530380425</v>
      </c>
      <c r="E8" s="1">
        <f ca="1">IF(SUM(E5:E6)&gt;0,Assumptions!$C$26*SUM(E5:E6),Assumptions!$C$27*(SUM(E5:E6)))</f>
        <v>4280220.2478789249</v>
      </c>
      <c r="F8" s="1">
        <f ca="1">IF(SUM(F5:F6)&gt;0,Assumptions!$C$26*SUM(F5:F6),Assumptions!$C$27*(SUM(F5:F6)))</f>
        <v>5102003.9263998307</v>
      </c>
      <c r="G8" s="1">
        <f ca="1">IF(SUM(G5:G6)&gt;0,Assumptions!$C$26*SUM(G5:G6),Assumptions!$C$27*(SUM(G5:G6)))</f>
        <v>5846303.2798501728</v>
      </c>
      <c r="H8" s="1">
        <f ca="1">IF(SUM(H5:H6)&gt;0,Assumptions!$C$26*SUM(H5:H6),Assumptions!$C$27*(SUM(H5:H6)))</f>
        <v>6486065.7232302157</v>
      </c>
      <c r="I8" s="1">
        <f ca="1">IF(SUM(I5:I6)&gt;0,Assumptions!$C$26*SUM(I5:I6),Assumptions!$C$27*(SUM(I5:I6)))</f>
        <v>7041131.268294082</v>
      </c>
      <c r="J8" s="1">
        <f ca="1">IF(SUM(J5:J6)&gt;0,Assumptions!$C$26*SUM(J5:J6),Assumptions!$C$27*(SUM(J5:J6)))</f>
        <v>7516648.2507388825</v>
      </c>
      <c r="K8" s="1">
        <f ca="1">IF(SUM(K5:K6)&gt;0,Assumptions!$C$26*SUM(K5:K6),Assumptions!$C$27*(SUM(K5:K6)))</f>
        <v>7985322.0335977105</v>
      </c>
      <c r="L8" s="1">
        <f ca="1">IF(SUM(L5:L6)&gt;0,Assumptions!$C$26*SUM(L5:L6),Assumptions!$C$27*(SUM(L5:L6)))</f>
        <v>8442154.0223713908</v>
      </c>
      <c r="M8" s="1">
        <f ca="1">IF(SUM(M5:M6)&gt;0,Assumptions!$C$26*SUM(M5:M6),Assumptions!$C$27*(SUM(M5:M6)))</f>
        <v>8881523.5816520955</v>
      </c>
      <c r="N8" s="1">
        <f ca="1">IF(SUM(N5:N6)&gt;0,Assumptions!$C$26*SUM(N5:N6),Assumptions!$C$27*(SUM(N5:N6)))</f>
        <v>9334012.2801792268</v>
      </c>
      <c r="O8" s="1">
        <f ca="1">IF(SUM(O5:O6)&gt;0,Assumptions!$C$26*SUM(O5:O6),Assumptions!$C$27*(SUM(O5:O6)))</f>
        <v>9798055.0326333623</v>
      </c>
      <c r="P8" s="1">
        <f ca="1">IF(SUM(P5:P6)&gt;0,Assumptions!$C$26*SUM(P5:P6),Assumptions!$C$27*(SUM(P5:P6)))</f>
        <v>10271832.006700322</v>
      </c>
      <c r="Q8" s="1">
        <f ca="1">IF(SUM(Q5:Q6)&gt;0,Assumptions!$C$26*SUM(Q5:Q6),Assumptions!$C$27*(SUM(Q5:Q6)))</f>
        <v>10753245.510273717</v>
      </c>
      <c r="R8" s="1">
        <f ca="1">IF(SUM(R5:R6)&gt;0,Assumptions!$C$26*SUM(R5:R6),Assumptions!$C$27*(SUM(R5:R6)))</f>
        <v>11239895.19120888</v>
      </c>
      <c r="S8" s="1">
        <f ca="1">IF(SUM(S5:S6)&gt;0,Assumptions!$C$26*SUM(S5:S6),Assumptions!$C$27*(SUM(S5:S6)))</f>
        <v>11729051.439939499</v>
      </c>
      <c r="T8" s="1">
        <f ca="1">IF(SUM(T5:T6)&gt;0,Assumptions!$C$26*SUM(T5:T6),Assumptions!$C$27*(SUM(T5:T6)))</f>
        <v>12217626.878629141</v>
      </c>
      <c r="U8" s="1">
        <f ca="1">IF(SUM(U5:U6)&gt;0,Assumptions!$C$26*SUM(U5:U6),Assumptions!$C$27*(SUM(U5:U6)))</f>
        <v>12743917.755071025</v>
      </c>
      <c r="V8" s="1">
        <f ca="1">IF(SUM(V5:V6)&gt;0,Assumptions!$C$26*SUM(V5:V6),Assumptions!$C$27*(SUM(V5:V6)))</f>
        <v>13309456.048724256</v>
      </c>
      <c r="W8" s="1">
        <f ca="1">IF(SUM(W5:W6)&gt;0,Assumptions!$C$26*SUM(W5:W6),Assumptions!$C$27*(SUM(W5:W6)))</f>
        <v>13915790.284555618</v>
      </c>
      <c r="X8" s="1">
        <f ca="1">IF(SUM(X5:X6)&gt;0,Assumptions!$C$26*SUM(X5:X6),Assumptions!$C$27*(SUM(X5:X6)))</f>
        <v>14564482.506743548</v>
      </c>
      <c r="Y8" s="1">
        <f ca="1">IF(SUM(Y5:Y6)&gt;0,Assumptions!$C$26*SUM(Y5:Y6),Assumptions!$C$27*(SUM(Y5:Y6)))</f>
        <v>15257104.914041439</v>
      </c>
      <c r="Z8" s="1">
        <f ca="1">IF(SUM(Z5:Z6)&gt;0,Assumptions!$C$26*SUM(Z5:Z6),Assumptions!$C$27*(SUM(Z5:Z6)))</f>
        <v>15995236.132123785</v>
      </c>
      <c r="AA8" s="1">
        <f ca="1">IF(SUM(AA5:AA6)&gt;0,Assumptions!$C$26*SUM(AA5:AA6),Assumptions!$C$27*(SUM(AA5:AA6)))</f>
        <v>16780457.096721068</v>
      </c>
      <c r="AB8" s="1">
        <f ca="1">IF(SUM(AB5:AB6)&gt;0,Assumptions!$C$26*SUM(AB5:AB6),Assumptions!$C$27*(SUM(AB5:AB6)))</f>
        <v>17614346.519746546</v>
      </c>
      <c r="AC8" s="1">
        <f ca="1">IF(SUM(AC5:AC6)&gt;0,Assumptions!$C$26*SUM(AC5:AC6),Assumptions!$C$27*(SUM(AC5:AC6)))</f>
        <v>18498475.908926144</v>
      </c>
      <c r="AD8" s="1">
        <f ca="1">IF(SUM(AD5:AD6)&gt;0,Assumptions!$C$26*SUM(AD5:AD6),Assumptions!$C$27*(SUM(AD5:AD6)))</f>
        <v>19434404.109656606</v>
      </c>
      <c r="AE8" s="1">
        <f ca="1">IF(SUM(AE5:AE6)&gt;0,Assumptions!$C$26*SUM(AE5:AE6),Assumptions!$C$27*(SUM(AE5:AE6)))</f>
        <v>20423671.335931938</v>
      </c>
      <c r="AF8" s="1">
        <f ca="1">IF(SUM(AF5:AF6)&gt;0,Assumptions!$C$26*SUM(AF5:AF6),Assumptions!$C$27*(SUM(AF5:AF6)))</f>
        <v>21467792.655189138</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Normal="100" workbookViewId="0">
      <selection sqref="A1:XFD1048576"/>
    </sheetView>
  </sheetViews>
  <sheetFormatPr defaultRowHeight="15.5" x14ac:dyDescent="0.35"/>
  <cols>
    <col min="1" max="1" width="107.9140625" style="63" customWidth="1"/>
    <col min="2" max="2" width="18.1640625" style="180" bestFit="1" customWidth="1"/>
    <col min="3" max="3" width="52.16406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1"/>
    </row>
    <row r="6" spans="1:3" ht="18.5" x14ac:dyDescent="0.45">
      <c r="A6" s="90"/>
      <c r="B6" s="181"/>
    </row>
    <row r="7" spans="1:3" ht="18.5" x14ac:dyDescent="0.45">
      <c r="A7" s="90" t="s">
        <v>96</v>
      </c>
      <c r="B7" s="182">
        <f>Assumptions!C24</f>
        <v>29085000</v>
      </c>
      <c r="C7" s="179" t="str">
        <f>Assumptions!B24</f>
        <v>RFI Table F10; Lines F10.62 + F10.70</v>
      </c>
    </row>
    <row r="8" spans="1:3" ht="34" x14ac:dyDescent="0.45">
      <c r="A8" s="90" t="s">
        <v>174</v>
      </c>
      <c r="B8" s="183">
        <f>Assumptions!$C$133</f>
        <v>0.7</v>
      </c>
      <c r="C8" s="179" t="s">
        <v>199</v>
      </c>
    </row>
    <row r="9" spans="1:3" ht="18.5" x14ac:dyDescent="0.45">
      <c r="A9" s="90"/>
      <c r="B9" s="184"/>
      <c r="C9" s="179"/>
    </row>
    <row r="10" spans="1:3" ht="68" x14ac:dyDescent="0.45">
      <c r="A10" s="94" t="s">
        <v>102</v>
      </c>
      <c r="B10" s="185">
        <f>Assumptions!C135</f>
        <v>19481.481481481482</v>
      </c>
      <c r="C10" s="179" t="s">
        <v>200</v>
      </c>
    </row>
    <row r="11" spans="1:3" ht="18.5" x14ac:dyDescent="0.45">
      <c r="A11" s="94"/>
      <c r="B11" s="186"/>
      <c r="C11" s="179"/>
    </row>
    <row r="12" spans="1:3" ht="18.5" x14ac:dyDescent="0.45">
      <c r="A12" s="94" t="s">
        <v>184</v>
      </c>
      <c r="B12" s="182">
        <f>(B7*B8)/B10</f>
        <v>1045.069391634981</v>
      </c>
      <c r="C12" s="179"/>
    </row>
    <row r="13" spans="1:3" ht="18.5" x14ac:dyDescent="0.45">
      <c r="A13" s="96"/>
      <c r="B13" s="187"/>
      <c r="C13" s="179"/>
    </row>
    <row r="14" spans="1:3" ht="18.5" x14ac:dyDescent="0.45">
      <c r="A14" s="94" t="s">
        <v>103</v>
      </c>
      <c r="B14" s="103">
        <v>1</v>
      </c>
      <c r="C14" s="179"/>
    </row>
    <row r="15" spans="1:3" ht="18.5" x14ac:dyDescent="0.45">
      <c r="A15" s="96"/>
      <c r="B15" s="99"/>
      <c r="C15" s="179"/>
    </row>
    <row r="16" spans="1:3" ht="18.5" x14ac:dyDescent="0.45">
      <c r="A16" s="96" t="s">
        <v>179</v>
      </c>
      <c r="B16" s="188">
        <f>B12/B14</f>
        <v>1045.069391634981</v>
      </c>
      <c r="C16" s="179"/>
    </row>
    <row r="17" spans="1:3" ht="18.5" x14ac:dyDescent="0.45">
      <c r="A17" s="94"/>
      <c r="B17" s="189"/>
      <c r="C17" s="179"/>
    </row>
    <row r="18" spans="1:3" ht="18.5" x14ac:dyDescent="0.45">
      <c r="A18" s="102" t="s">
        <v>178</v>
      </c>
      <c r="B18" s="189"/>
      <c r="C18" s="179"/>
    </row>
    <row r="19" spans="1:3" ht="18.5" x14ac:dyDescent="0.45">
      <c r="A19" s="94"/>
      <c r="B19" s="189"/>
      <c r="C19" s="179"/>
    </row>
    <row r="20" spans="1:3" ht="34" x14ac:dyDescent="0.45">
      <c r="A20" s="94" t="s">
        <v>65</v>
      </c>
      <c r="B20" s="182">
        <f>'Profit and Loss'!L5</f>
        <v>93916682.571938008</v>
      </c>
      <c r="C20" s="179" t="s">
        <v>201</v>
      </c>
    </row>
    <row r="21" spans="1:3" ht="34" x14ac:dyDescent="0.45">
      <c r="A21" s="94" t="str">
        <f>A8</f>
        <v>Assumed revenue from households</v>
      </c>
      <c r="B21" s="183">
        <f>B8</f>
        <v>0.7</v>
      </c>
      <c r="C21" s="179" t="s">
        <v>199</v>
      </c>
    </row>
    <row r="22" spans="1:3" ht="18.5" x14ac:dyDescent="0.45">
      <c r="A22" s="94"/>
      <c r="B22" s="186"/>
      <c r="C22" s="179"/>
    </row>
    <row r="23" spans="1:3" ht="34" x14ac:dyDescent="0.45">
      <c r="A23" s="94" t="s">
        <v>101</v>
      </c>
      <c r="B23" s="185">
        <f>Assumptions!M135</f>
        <v>23821.797152432169</v>
      </c>
      <c r="C23" s="179" t="s">
        <v>202</v>
      </c>
    </row>
    <row r="24" spans="1:3" ht="18.5" x14ac:dyDescent="0.45">
      <c r="A24" s="94"/>
      <c r="B24" s="186"/>
      <c r="C24" s="179"/>
    </row>
    <row r="25" spans="1:3" ht="18.5" x14ac:dyDescent="0.45">
      <c r="A25" s="94" t="s">
        <v>183</v>
      </c>
      <c r="B25" s="182">
        <f>(B20*B21)/B23</f>
        <v>2759.7278819765484</v>
      </c>
      <c r="C25" s="179"/>
    </row>
    <row r="26" spans="1:3" ht="18.5" x14ac:dyDescent="0.45">
      <c r="A26" s="94"/>
      <c r="B26" s="182"/>
      <c r="C26" s="179"/>
    </row>
    <row r="27" spans="1:3" ht="34" x14ac:dyDescent="0.45">
      <c r="A27" s="94" t="s">
        <v>103</v>
      </c>
      <c r="B27" s="103">
        <f>1.022^11</f>
        <v>1.2704566586717592</v>
      </c>
      <c r="C27" s="179" t="s">
        <v>203</v>
      </c>
    </row>
    <row r="28" spans="1:3" ht="18.5" x14ac:dyDescent="0.45">
      <c r="A28" s="96"/>
      <c r="B28" s="187"/>
      <c r="C28" s="179"/>
    </row>
    <row r="29" spans="1:3" ht="18.5" x14ac:dyDescent="0.45">
      <c r="A29" s="96" t="s">
        <v>180</v>
      </c>
      <c r="B29" s="182">
        <f>B25/B27</f>
        <v>2172.2330023141417</v>
      </c>
      <c r="C29" s="179"/>
    </row>
    <row r="30" spans="1:3" ht="18.5" x14ac:dyDescent="0.45">
      <c r="A30" s="96"/>
      <c r="B30" s="187"/>
      <c r="C30" s="179"/>
    </row>
    <row r="31" spans="1:3" ht="18.5" x14ac:dyDescent="0.45">
      <c r="A31" s="102" t="s">
        <v>186</v>
      </c>
      <c r="B31" s="190"/>
      <c r="C31" s="179"/>
    </row>
    <row r="32" spans="1:3" ht="18.5" x14ac:dyDescent="0.45">
      <c r="A32" s="94"/>
      <c r="B32" s="182"/>
      <c r="C32" s="179"/>
    </row>
    <row r="33" spans="1:3" ht="34" x14ac:dyDescent="0.45">
      <c r="A33" s="94" t="s">
        <v>66</v>
      </c>
      <c r="B33" s="182">
        <f>'Profit and Loss'!AF5</f>
        <v>233212857.24389282</v>
      </c>
      <c r="C33" s="179" t="s">
        <v>201</v>
      </c>
    </row>
    <row r="34" spans="1:3" ht="34" x14ac:dyDescent="0.45">
      <c r="A34" s="94" t="str">
        <f>A21</f>
        <v>Assumed revenue from households</v>
      </c>
      <c r="B34" s="183">
        <f>B21</f>
        <v>0.7</v>
      </c>
      <c r="C34" s="179" t="s">
        <v>199</v>
      </c>
    </row>
    <row r="35" spans="1:3" ht="18.5" x14ac:dyDescent="0.45">
      <c r="A35" s="94"/>
      <c r="B35" s="186"/>
      <c r="C35" s="179"/>
    </row>
    <row r="36" spans="1:3" ht="34" x14ac:dyDescent="0.45">
      <c r="A36" s="94" t="s">
        <v>100</v>
      </c>
      <c r="B36" s="185">
        <f>Assumptions!AG135</f>
        <v>35618.826466118167</v>
      </c>
      <c r="C36" s="179" t="s">
        <v>202</v>
      </c>
    </row>
    <row r="37" spans="1:3" ht="18.5" x14ac:dyDescent="0.45">
      <c r="A37" s="94"/>
      <c r="B37" s="186"/>
      <c r="C37" s="179"/>
    </row>
    <row r="38" spans="1:3" ht="18.5" x14ac:dyDescent="0.45">
      <c r="A38" s="94" t="s">
        <v>182</v>
      </c>
      <c r="B38" s="182">
        <f>(B33*B34)/B36</f>
        <v>4583.2223087420616</v>
      </c>
      <c r="C38" s="179"/>
    </row>
    <row r="39" spans="1:3" ht="18.5" x14ac:dyDescent="0.45">
      <c r="A39" s="94"/>
      <c r="B39" s="186"/>
      <c r="C39" s="179"/>
    </row>
    <row r="40" spans="1:3" ht="34" x14ac:dyDescent="0.45">
      <c r="A40" s="94" t="s">
        <v>103</v>
      </c>
      <c r="B40" s="103">
        <f>1.022^31</f>
        <v>1.9632597808456462</v>
      </c>
      <c r="C40" s="179" t="s">
        <v>203</v>
      </c>
    </row>
    <row r="41" spans="1:3" ht="18.5" x14ac:dyDescent="0.45">
      <c r="A41" s="96"/>
      <c r="B41" s="187"/>
    </row>
    <row r="42" spans="1:3" ht="18.5" x14ac:dyDescent="0.45">
      <c r="A42" s="96" t="s">
        <v>181</v>
      </c>
      <c r="B42" s="182">
        <f>B38/B40</f>
        <v>2334.4961036016862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2.0317308981472326E-2</v>
      </c>
      <c r="D13" s="128">
        <f t="shared" ref="D13:AG13" si="3">(1+$C$13)^D8</f>
        <v>1.0203173089814723</v>
      </c>
      <c r="E13" s="128">
        <f t="shared" si="3"/>
        <v>1.0410474110071932</v>
      </c>
      <c r="F13" s="128">
        <f t="shared" si="3"/>
        <v>1.0621986929209881</v>
      </c>
      <c r="G13" s="128">
        <f t="shared" si="3"/>
        <v>1.0837797119647798</v>
      </c>
      <c r="H13" s="128">
        <f t="shared" si="3"/>
        <v>1.1057991992406193</v>
      </c>
      <c r="I13" s="128">
        <f t="shared" si="3"/>
        <v>1.1282660632430557</v>
      </c>
      <c r="J13" s="128">
        <f t="shared" si="3"/>
        <v>1.1511893934632742</v>
      </c>
      <c r="K13" s="128">
        <f t="shared" si="3"/>
        <v>1.1745784640664612</v>
      </c>
      <c r="L13" s="128">
        <f t="shared" si="3"/>
        <v>1.1984427376438826</v>
      </c>
      <c r="M13" s="128">
        <f t="shared" si="3"/>
        <v>1.222791869041195</v>
      </c>
      <c r="N13" s="128">
        <f t="shared" si="3"/>
        <v>1.2476357092645369</v>
      </c>
      <c r="O13" s="128">
        <f t="shared" si="3"/>
        <v>1.2729843094659827</v>
      </c>
      <c r="P13" s="128">
        <f t="shared" si="3"/>
        <v>1.2988479250099694</v>
      </c>
      <c r="Q13" s="128">
        <f t="shared" si="3"/>
        <v>1.3252370196223411</v>
      </c>
      <c r="R13" s="128">
        <f t="shared" si="3"/>
        <v>1.3521622696236937</v>
      </c>
      <c r="S13" s="128">
        <f t="shared" si="3"/>
        <v>1.379634568248727</v>
      </c>
      <c r="T13" s="128">
        <f t="shared" si="3"/>
        <v>1.4076650300533566</v>
      </c>
      <c r="U13" s="128">
        <f t="shared" si="3"/>
        <v>1.436264995411364</v>
      </c>
      <c r="V13" s="128">
        <f t="shared" si="3"/>
        <v>1.4654460351024097</v>
      </c>
      <c r="W13" s="128">
        <f t="shared" si="3"/>
        <v>1.4952199549932588</v>
      </c>
      <c r="X13" s="128">
        <f t="shared" si="3"/>
        <v>1.5255988008141199</v>
      </c>
      <c r="Y13" s="128">
        <f t="shared" si="3"/>
        <v>1.5565948630320241</v>
      </c>
      <c r="Z13" s="128">
        <f t="shared" si="3"/>
        <v>1.5882206818232183</v>
      </c>
      <c r="AA13" s="128">
        <f t="shared" si="3"/>
        <v>1.6204890521465851</v>
      </c>
      <c r="AB13" s="128">
        <f t="shared" si="3"/>
        <v>1.6534130289201405</v>
      </c>
      <c r="AC13" s="128">
        <f t="shared" si="3"/>
        <v>1.6870059323027029</v>
      </c>
      <c r="AD13" s="128">
        <f t="shared" si="3"/>
        <v>1.7212813530828737</v>
      </c>
      <c r="AE13" s="128">
        <f t="shared" si="3"/>
        <v>1.7562531581775049</v>
      </c>
      <c r="AF13" s="128">
        <f t="shared" si="3"/>
        <v>1.7919354962418841</v>
      </c>
      <c r="AG13" s="128">
        <f t="shared" si="3"/>
        <v>1.8283428033938982</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1495478309.6080489</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747739154.80402446</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39320000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29085000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16547731.999999996</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996985539.73869932</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1993971079.4773986</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2944640.5692671551</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8329143.8877636418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5636892.2285153987</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8026268.2594179148</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21359414.074351635</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14692841.166884774</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23021985.054648414</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70" t="s">
        <v>176</v>
      </c>
      <c r="C77" s="87">
        <v>237515730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147829673.27330482</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588344812.49151111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385345403.27330482</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825860542.49151111</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52600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52600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52600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7325.9582371350725</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15700.770769800591</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385345403.27330482</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825860542.49151111</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605602972.8824079</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605602972.8824079</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20186765.76274693</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23021985.054648414</v>
      </c>
      <c r="E111" s="149">
        <f t="shared" si="9"/>
        <v>23021985.054648414</v>
      </c>
      <c r="F111" s="149">
        <f t="shared" si="9"/>
        <v>23021985.054648414</v>
      </c>
      <c r="G111" s="149">
        <f t="shared" si="9"/>
        <v>23021985.054648414</v>
      </c>
      <c r="H111" s="149">
        <f t="shared" si="9"/>
        <v>23021985.054648414</v>
      </c>
      <c r="I111" s="149">
        <f t="shared" si="9"/>
        <v>23021985.054648414</v>
      </c>
      <c r="J111" s="149">
        <f t="shared" si="9"/>
        <v>23021985.054648414</v>
      </c>
      <c r="K111" s="149">
        <f t="shared" si="9"/>
        <v>23021985.054648414</v>
      </c>
      <c r="L111" s="149">
        <f t="shared" si="9"/>
        <v>23021985.054648414</v>
      </c>
      <c r="M111" s="149">
        <f t="shared" si="9"/>
        <v>23021985.054648414</v>
      </c>
      <c r="N111" s="149">
        <f t="shared" si="9"/>
        <v>23021985.054648414</v>
      </c>
      <c r="O111" s="149">
        <f t="shared" si="9"/>
        <v>23021985.054648414</v>
      </c>
      <c r="P111" s="149">
        <f t="shared" si="9"/>
        <v>23021985.054648414</v>
      </c>
      <c r="Q111" s="149">
        <f t="shared" si="9"/>
        <v>23021985.054648414</v>
      </c>
      <c r="R111" s="149">
        <f t="shared" si="9"/>
        <v>23021985.054648414</v>
      </c>
      <c r="S111" s="149">
        <f t="shared" si="9"/>
        <v>23021985.054648414</v>
      </c>
      <c r="T111" s="149">
        <f t="shared" si="9"/>
        <v>23021985.054648414</v>
      </c>
      <c r="U111" s="149">
        <f t="shared" si="9"/>
        <v>23021985.054648414</v>
      </c>
      <c r="V111" s="149">
        <f t="shared" si="9"/>
        <v>23021985.054648414</v>
      </c>
      <c r="W111" s="149">
        <f t="shared" si="9"/>
        <v>23021985.054648414</v>
      </c>
      <c r="X111" s="149">
        <f t="shared" si="9"/>
        <v>23021985.054648414</v>
      </c>
      <c r="Y111" s="149">
        <f t="shared" si="9"/>
        <v>23021985.054648414</v>
      </c>
      <c r="Z111" s="149">
        <f t="shared" si="9"/>
        <v>23021985.054648414</v>
      </c>
      <c r="AA111" s="149">
        <f t="shared" si="9"/>
        <v>23021985.054648414</v>
      </c>
      <c r="AB111" s="149">
        <f t="shared" si="9"/>
        <v>23021985.054648414</v>
      </c>
      <c r="AC111" s="149">
        <f t="shared" si="9"/>
        <v>23021985.054648414</v>
      </c>
      <c r="AD111" s="149">
        <f t="shared" si="9"/>
        <v>23021985.054648414</v>
      </c>
      <c r="AE111" s="149">
        <f t="shared" si="9"/>
        <v>23021985.054648414</v>
      </c>
      <c r="AF111" s="149">
        <f t="shared" si="9"/>
        <v>23021985.054648414</v>
      </c>
      <c r="AG111" s="149">
        <f t="shared" si="9"/>
        <v>23021985.054648414</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605602972.8824079</v>
      </c>
      <c r="D113" s="149">
        <f t="shared" ref="D113:AG113" si="10">$C$102</f>
        <v>20186765.76274693</v>
      </c>
      <c r="E113" s="149">
        <f t="shared" si="10"/>
        <v>20186765.76274693</v>
      </c>
      <c r="F113" s="149">
        <f t="shared" si="10"/>
        <v>20186765.76274693</v>
      </c>
      <c r="G113" s="149">
        <f t="shared" si="10"/>
        <v>20186765.76274693</v>
      </c>
      <c r="H113" s="149">
        <f t="shared" si="10"/>
        <v>20186765.76274693</v>
      </c>
      <c r="I113" s="149">
        <f t="shared" si="10"/>
        <v>20186765.76274693</v>
      </c>
      <c r="J113" s="149">
        <f t="shared" si="10"/>
        <v>20186765.76274693</v>
      </c>
      <c r="K113" s="149">
        <f t="shared" si="10"/>
        <v>20186765.76274693</v>
      </c>
      <c r="L113" s="149">
        <f t="shared" si="10"/>
        <v>20186765.76274693</v>
      </c>
      <c r="M113" s="149">
        <f t="shared" si="10"/>
        <v>20186765.76274693</v>
      </c>
      <c r="N113" s="149">
        <f t="shared" si="10"/>
        <v>20186765.76274693</v>
      </c>
      <c r="O113" s="149">
        <f t="shared" si="10"/>
        <v>20186765.76274693</v>
      </c>
      <c r="P113" s="149">
        <f t="shared" si="10"/>
        <v>20186765.76274693</v>
      </c>
      <c r="Q113" s="149">
        <f t="shared" si="10"/>
        <v>20186765.76274693</v>
      </c>
      <c r="R113" s="149">
        <f t="shared" si="10"/>
        <v>20186765.76274693</v>
      </c>
      <c r="S113" s="149">
        <f t="shared" si="10"/>
        <v>20186765.76274693</v>
      </c>
      <c r="T113" s="149">
        <f t="shared" si="10"/>
        <v>20186765.76274693</v>
      </c>
      <c r="U113" s="149">
        <f t="shared" si="10"/>
        <v>20186765.76274693</v>
      </c>
      <c r="V113" s="149">
        <f t="shared" si="10"/>
        <v>20186765.76274693</v>
      </c>
      <c r="W113" s="149">
        <f t="shared" si="10"/>
        <v>20186765.76274693</v>
      </c>
      <c r="X113" s="149">
        <f t="shared" si="10"/>
        <v>20186765.76274693</v>
      </c>
      <c r="Y113" s="149">
        <f t="shared" si="10"/>
        <v>20186765.76274693</v>
      </c>
      <c r="Z113" s="149">
        <f t="shared" si="10"/>
        <v>20186765.76274693</v>
      </c>
      <c r="AA113" s="149">
        <f t="shared" si="10"/>
        <v>20186765.76274693</v>
      </c>
      <c r="AB113" s="149">
        <f t="shared" si="10"/>
        <v>20186765.76274693</v>
      </c>
      <c r="AC113" s="149">
        <f t="shared" si="10"/>
        <v>20186765.76274693</v>
      </c>
      <c r="AD113" s="149">
        <f t="shared" si="10"/>
        <v>20186765.76274693</v>
      </c>
      <c r="AE113" s="149">
        <f t="shared" si="10"/>
        <v>20186765.76274693</v>
      </c>
      <c r="AF113" s="149">
        <f t="shared" si="10"/>
        <v>20186765.76274693</v>
      </c>
      <c r="AG113" s="149">
        <f t="shared" si="10"/>
        <v>20186765.76274693</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20186765.76274693</v>
      </c>
      <c r="E118" s="149">
        <f t="shared" ref="E118:AG118" si="13">E113+E115+E116</f>
        <v>20186765.76274693</v>
      </c>
      <c r="F118" s="149">
        <f>F113+F115+F116</f>
        <v>20186765.76274693</v>
      </c>
      <c r="G118" s="149">
        <f t="shared" si="13"/>
        <v>20186765.76274693</v>
      </c>
      <c r="H118" s="149">
        <f t="shared" si="13"/>
        <v>20186765.76274693</v>
      </c>
      <c r="I118" s="149">
        <f t="shared" si="13"/>
        <v>20186765.76274693</v>
      </c>
      <c r="J118" s="149">
        <f t="shared" si="13"/>
        <v>20186765.76274693</v>
      </c>
      <c r="K118" s="149">
        <f t="shared" si="13"/>
        <v>20186765.76274693</v>
      </c>
      <c r="L118" s="149">
        <f t="shared" si="13"/>
        <v>20186765.76274693</v>
      </c>
      <c r="M118" s="149">
        <f t="shared" si="13"/>
        <v>20186765.76274693</v>
      </c>
      <c r="N118" s="149">
        <f t="shared" si="13"/>
        <v>20186765.76274693</v>
      </c>
      <c r="O118" s="149">
        <f t="shared" si="13"/>
        <v>20186765.76274693</v>
      </c>
      <c r="P118" s="149">
        <f t="shared" si="13"/>
        <v>20186765.76274693</v>
      </c>
      <c r="Q118" s="149">
        <f t="shared" si="13"/>
        <v>20186765.76274693</v>
      </c>
      <c r="R118" s="149">
        <f t="shared" si="13"/>
        <v>20186765.76274693</v>
      </c>
      <c r="S118" s="149">
        <f t="shared" si="13"/>
        <v>20186765.76274693</v>
      </c>
      <c r="T118" s="149">
        <f t="shared" si="13"/>
        <v>20186765.76274693</v>
      </c>
      <c r="U118" s="149">
        <f t="shared" si="13"/>
        <v>20186765.76274693</v>
      </c>
      <c r="V118" s="149">
        <f t="shared" si="13"/>
        <v>20186765.76274693</v>
      </c>
      <c r="W118" s="149">
        <f t="shared" si="13"/>
        <v>20186765.76274693</v>
      </c>
      <c r="X118" s="149">
        <f t="shared" si="13"/>
        <v>20186765.76274693</v>
      </c>
      <c r="Y118" s="149">
        <f t="shared" si="13"/>
        <v>20186765.76274693</v>
      </c>
      <c r="Z118" s="149">
        <f t="shared" si="13"/>
        <v>20186765.76274693</v>
      </c>
      <c r="AA118" s="149">
        <f t="shared" si="13"/>
        <v>20186765.76274693</v>
      </c>
      <c r="AB118" s="149">
        <f t="shared" si="13"/>
        <v>20186765.76274693</v>
      </c>
      <c r="AC118" s="149">
        <f t="shared" si="13"/>
        <v>20186765.76274693</v>
      </c>
      <c r="AD118" s="149">
        <f t="shared" si="13"/>
        <v>20186765.76274693</v>
      </c>
      <c r="AE118" s="149">
        <f t="shared" si="13"/>
        <v>20186765.76274693</v>
      </c>
      <c r="AF118" s="149">
        <f t="shared" si="13"/>
        <v>20186765.76274693</v>
      </c>
      <c r="AG118" s="149">
        <f t="shared" si="13"/>
        <v>20186765.76274693</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484482.37830592634</v>
      </c>
      <c r="E120" s="149">
        <f>(SUM($D$118:E118)*$C$104/$C$106)+(SUM($D$118:E118)*$C$105/$C$107)</f>
        <v>968964.75661185267</v>
      </c>
      <c r="F120" s="149">
        <f>(SUM($D$118:F118)*$C$104/$C$106)+(SUM($D$118:F118)*$C$105/$C$107)</f>
        <v>1453447.1349177791</v>
      </c>
      <c r="G120" s="149">
        <f>(SUM($D$118:G118)*$C$104/$C$106)+(SUM($D$118:G118)*$C$105/$C$107)</f>
        <v>1937929.5132237053</v>
      </c>
      <c r="H120" s="149">
        <f>(SUM($D$118:H118)*$C$104/$C$106)+(SUM($D$118:H118)*$C$105/$C$107)</f>
        <v>2422411.8915296318</v>
      </c>
      <c r="I120" s="149">
        <f>(SUM($D$118:I118)*$C$104/$C$106)+(SUM($D$118:I118)*$C$105/$C$107)</f>
        <v>2906894.2698355583</v>
      </c>
      <c r="J120" s="149">
        <f>(SUM($D$118:J118)*$C$104/$C$106)+(SUM($D$118:J118)*$C$105/$C$107)</f>
        <v>3391376.6481414842</v>
      </c>
      <c r="K120" s="149">
        <f>(SUM($D$118:K118)*$C$104/$C$106)+(SUM($D$118:K118)*$C$105/$C$107)</f>
        <v>3875859.0264474107</v>
      </c>
      <c r="L120" s="149">
        <f>(SUM($D$118:L118)*$C$104/$C$106)+(SUM($D$118:L118)*$C$105/$C$107)</f>
        <v>4360341.4047533367</v>
      </c>
      <c r="M120" s="149">
        <f>(SUM($D$118:M118)*$C$104/$C$106)+(SUM($D$118:M118)*$C$105/$C$107)</f>
        <v>4844823.7830592636</v>
      </c>
      <c r="N120" s="149">
        <f>(SUM($D$118:N118)*$C$104/$C$106)+(SUM($D$118:N118)*$C$105/$C$107)</f>
        <v>5329306.1613651896</v>
      </c>
      <c r="O120" s="149">
        <f>(SUM($D$118:O118)*$C$104/$C$106)+(SUM($D$118:O118)*$C$105/$C$107)</f>
        <v>5813788.5396711165</v>
      </c>
      <c r="P120" s="149">
        <f>(SUM($D$118:P118)*$C$104/$C$106)+(SUM($D$118:P118)*$C$105/$C$107)</f>
        <v>6298270.9179770416</v>
      </c>
      <c r="Q120" s="149">
        <f>(SUM($D$118:Q118)*$C$104/$C$106)+(SUM($D$118:Q118)*$C$105/$C$107)</f>
        <v>6782753.2962829685</v>
      </c>
      <c r="R120" s="149">
        <f>(SUM($D$118:R118)*$C$104/$C$106)+(SUM($D$118:R118)*$C$105/$C$107)</f>
        <v>7267235.6745888945</v>
      </c>
      <c r="S120" s="149">
        <f>(SUM($D$118:S118)*$C$104/$C$106)+(SUM($D$118:S118)*$C$105/$C$107)</f>
        <v>7751718.0528948214</v>
      </c>
      <c r="T120" s="149">
        <f>(SUM($D$118:T118)*$C$104/$C$106)+(SUM($D$118:T118)*$C$105/$C$107)</f>
        <v>8236200.4312007483</v>
      </c>
      <c r="U120" s="149">
        <f>(SUM($D$118:U118)*$C$104/$C$106)+(SUM($D$118:U118)*$C$105/$C$107)</f>
        <v>8720682.8095066734</v>
      </c>
      <c r="V120" s="149">
        <f>(SUM($D$118:V118)*$C$104/$C$106)+(SUM($D$118:V118)*$C$105/$C$107)</f>
        <v>9205165.1878126003</v>
      </c>
      <c r="W120" s="149">
        <f>(SUM($D$118:W118)*$C$104/$C$106)+(SUM($D$118:W118)*$C$105/$C$107)</f>
        <v>9689647.5661185272</v>
      </c>
      <c r="X120" s="149">
        <f>(SUM($D$118:X118)*$C$104/$C$106)+(SUM($D$118:X118)*$C$105/$C$107)</f>
        <v>10174129.944424452</v>
      </c>
      <c r="Y120" s="149">
        <f>(SUM($D$118:Y118)*$C$104/$C$106)+(SUM($D$118:Y118)*$C$105/$C$107)</f>
        <v>10658612.322730379</v>
      </c>
      <c r="Z120" s="149">
        <f>(SUM($D$118:Z118)*$C$104/$C$106)+(SUM($D$118:Z118)*$C$105/$C$107)</f>
        <v>11143094.701036304</v>
      </c>
      <c r="AA120" s="149">
        <f>(SUM($D$118:AA118)*$C$104/$C$106)+(SUM($D$118:AA118)*$C$105/$C$107)</f>
        <v>11627577.079342233</v>
      </c>
      <c r="AB120" s="149">
        <f>(SUM($D$118:AB118)*$C$104/$C$106)+(SUM($D$118:AB118)*$C$105/$C$107)</f>
        <v>12112059.457648158</v>
      </c>
      <c r="AC120" s="149">
        <f>(SUM($D$118:AC118)*$C$104/$C$106)+(SUM($D$118:AC118)*$C$105/$C$107)</f>
        <v>12596541.835954083</v>
      </c>
      <c r="AD120" s="149">
        <f>(SUM($D$118:AD118)*$C$104/$C$106)+(SUM($D$118:AD118)*$C$105/$C$107)</f>
        <v>13081024.214260012</v>
      </c>
      <c r="AE120" s="149">
        <f>(SUM($D$118:AE118)*$C$104/$C$106)+(SUM($D$118:AE118)*$C$105/$C$107)</f>
        <v>13565506.592565937</v>
      </c>
      <c r="AF120" s="149">
        <f>(SUM($D$118:AF118)*$C$104/$C$106)+(SUM($D$118:AF118)*$C$105/$C$107)</f>
        <v>14049988.970871864</v>
      </c>
      <c r="AG120" s="149">
        <f>(SUM($D$118:AG118)*$C$104/$C$106)+(SUM($D$118:AG118)*$C$105/$C$107)</f>
        <v>14534471.349177789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605602.97288240783</v>
      </c>
      <c r="E122" s="72">
        <f>(SUM($D$118:E118)*$C$109)</f>
        <v>1211205.9457648157</v>
      </c>
      <c r="F122" s="72">
        <f>(SUM($D$118:F118)*$C$109)</f>
        <v>1816808.9186472236</v>
      </c>
      <c r="G122" s="72">
        <f>(SUM($D$118:G118)*$C$109)</f>
        <v>2422411.8915296313</v>
      </c>
      <c r="H122" s="72">
        <f>(SUM($D$118:H118)*$C$109)</f>
        <v>3028014.8644120395</v>
      </c>
      <c r="I122" s="72">
        <f>(SUM($D$118:I118)*$C$109)</f>
        <v>3633617.8372944472</v>
      </c>
      <c r="J122" s="72">
        <f>(SUM($D$118:J118)*$C$109)</f>
        <v>4239220.810176855</v>
      </c>
      <c r="K122" s="72">
        <f>(SUM($D$118:K118)*$C$109)</f>
        <v>4844823.7830592627</v>
      </c>
      <c r="L122" s="72">
        <f>(SUM($D$118:L118)*$C$109)</f>
        <v>5450426.7559416713</v>
      </c>
      <c r="M122" s="72">
        <f>(SUM($D$118:M118)*$C$109)</f>
        <v>6056029.728824079</v>
      </c>
      <c r="N122" s="72">
        <f>(SUM($D$118:N118)*$C$109)</f>
        <v>6661632.7017064868</v>
      </c>
      <c r="O122" s="72">
        <f>(SUM($D$118:O118)*$C$109)</f>
        <v>7267235.6745888945</v>
      </c>
      <c r="P122" s="72">
        <f>(SUM($D$118:P118)*$C$109)</f>
        <v>7872838.6474713022</v>
      </c>
      <c r="Q122" s="72">
        <f>(SUM($D$118:Q118)*$C$109)</f>
        <v>8478441.6203537099</v>
      </c>
      <c r="R122" s="72">
        <f>(SUM($D$118:R118)*$C$109)</f>
        <v>9084044.5932361186</v>
      </c>
      <c r="S122" s="72">
        <f>(SUM($D$118:S118)*$C$109)</f>
        <v>9689647.5661185253</v>
      </c>
      <c r="T122" s="72">
        <f>(SUM($D$118:T118)*$C$109)</f>
        <v>10295250.539000934</v>
      </c>
      <c r="U122" s="72">
        <f>(SUM($D$118:U118)*$C$109)</f>
        <v>10900853.511883343</v>
      </c>
      <c r="V122" s="72">
        <f>(SUM($D$118:V118)*$C$109)</f>
        <v>11506456.484765749</v>
      </c>
      <c r="W122" s="72">
        <f>(SUM($D$118:W118)*$C$109)</f>
        <v>12112059.457648158</v>
      </c>
      <c r="X122" s="72">
        <f>(SUM($D$118:X118)*$C$109)</f>
        <v>12717662.430530565</v>
      </c>
      <c r="Y122" s="72">
        <f>(SUM($D$118:Y118)*$C$109)</f>
        <v>13323265.403412974</v>
      </c>
      <c r="Z122" s="72">
        <f>(SUM($D$118:Z118)*$C$109)</f>
        <v>13928868.376295382</v>
      </c>
      <c r="AA122" s="72">
        <f>(SUM($D$118:AA118)*$C$109)</f>
        <v>14534471.349177789</v>
      </c>
      <c r="AB122" s="72">
        <f>(SUM($D$118:AB118)*$C$109)</f>
        <v>15140074.322060198</v>
      </c>
      <c r="AC122" s="72">
        <f>(SUM($D$118:AC118)*$C$109)</f>
        <v>15745677.294942604</v>
      </c>
      <c r="AD122" s="72">
        <f>(SUM($D$118:AD118)*$C$109)</f>
        <v>16351280.267825013</v>
      </c>
      <c r="AE122" s="72">
        <f>(SUM($D$118:AE118)*$C$109)</f>
        <v>16956883.24070742</v>
      </c>
      <c r="AF122" s="72">
        <f>(SUM($D$118:AF118)*$C$109)</f>
        <v>17562486.213589828</v>
      </c>
      <c r="AG122" s="72">
        <f>(SUM($D$118:AG118)*$C$109)</f>
        <v>18168089.186472237</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52600</v>
      </c>
      <c r="D126" s="140"/>
    </row>
    <row r="127" spans="1:33" x14ac:dyDescent="0.35">
      <c r="A127" s="77" t="s">
        <v>151</v>
      </c>
      <c r="B127" s="77" t="s">
        <v>133</v>
      </c>
      <c r="C127" s="126">
        <v>52600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52600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19481.481481481482</v>
      </c>
      <c r="D135" s="157">
        <f t="shared" ref="D135:AG135" si="14">$C$135*D13</f>
        <v>19877.292760157572</v>
      </c>
      <c r="E135" s="157">
        <f t="shared" si="14"/>
        <v>20281.145858880875</v>
      </c>
      <c r="F135" s="157">
        <f t="shared" si="14"/>
        <v>20693.204165794064</v>
      </c>
      <c r="G135" s="157">
        <f t="shared" si="14"/>
        <v>21113.634388647191</v>
      </c>
      <c r="H135" s="157">
        <f t="shared" si="14"/>
        <v>21542.606622243176</v>
      </c>
      <c r="I135" s="157">
        <f t="shared" si="14"/>
        <v>21980.294417253604</v>
      </c>
      <c r="J135" s="157">
        <f t="shared" si="14"/>
        <v>22426.874850432676</v>
      </c>
      <c r="K135" s="157">
        <f t="shared" si="14"/>
        <v>22882.528596257725</v>
      </c>
      <c r="L135" s="157">
        <f t="shared" si="14"/>
        <v>23347.440000025268</v>
      </c>
      <c r="M135" s="157">
        <f t="shared" si="14"/>
        <v>23821.797152432169</v>
      </c>
      <c r="N135" s="157">
        <f t="shared" si="14"/>
        <v>24305.791965672091</v>
      </c>
      <c r="O135" s="157">
        <f t="shared" si="14"/>
        <v>24799.620251078035</v>
      </c>
      <c r="P135" s="157">
        <f t="shared" si="14"/>
        <v>25303.481798342367</v>
      </c>
      <c r="Q135" s="157">
        <f t="shared" si="14"/>
        <v>25817.58045634635</v>
      </c>
      <c r="R135" s="157">
        <f t="shared" si="14"/>
        <v>26342.12421563196</v>
      </c>
      <c r="S135" s="157">
        <f t="shared" si="14"/>
        <v>26877.325292549274</v>
      </c>
      <c r="T135" s="157">
        <f t="shared" si="14"/>
        <v>27423.400215113539</v>
      </c>
      <c r="U135" s="157">
        <f t="shared" si="14"/>
        <v>27980.569910606573</v>
      </c>
      <c r="V135" s="157">
        <f t="shared" si="14"/>
        <v>28549.059794958055</v>
      </c>
      <c r="W135" s="157">
        <f t="shared" si="14"/>
        <v>29129.099863942745</v>
      </c>
      <c r="X135" s="157">
        <f t="shared" si="14"/>
        <v>29720.924786230633</v>
      </c>
      <c r="Y135" s="157">
        <f t="shared" si="14"/>
        <v>30324.773998327582</v>
      </c>
      <c r="Z135" s="157">
        <f t="shared" si="14"/>
        <v>30940.891801444919</v>
      </c>
      <c r="AA135" s="157">
        <f t="shared" si="14"/>
        <v>31569.527460337176</v>
      </c>
      <c r="AB135" s="157">
        <f t="shared" si="14"/>
        <v>32210.935304147923</v>
      </c>
      <c r="AC135" s="157">
        <f t="shared" si="14"/>
        <v>32865.374829304506</v>
      </c>
      <c r="AD135" s="157">
        <f t="shared" si="14"/>
        <v>33533.110804503391</v>
      </c>
      <c r="AE135" s="157">
        <f t="shared" si="14"/>
        <v>34214.41337782843</v>
      </c>
      <c r="AF135" s="157">
        <f t="shared" si="14"/>
        <v>34909.558186045593</v>
      </c>
      <c r="AG135" s="157">
        <f t="shared" si="14"/>
        <v>35618.826466118167</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0.18</v>
      </c>
      <c r="F4" s="65">
        <v>0.18</v>
      </c>
      <c r="G4" s="65">
        <v>0.14000000000000001</v>
      </c>
      <c r="H4" s="65">
        <v>0.1</v>
      </c>
      <c r="I4" s="65">
        <v>0.1</v>
      </c>
      <c r="J4" s="65">
        <v>0.1</v>
      </c>
      <c r="K4" s="65">
        <v>0.08</v>
      </c>
      <c r="L4" s="65">
        <v>7.0000000000000007E-2</v>
      </c>
      <c r="M4" s="65">
        <v>0.04</v>
      </c>
      <c r="N4" s="65">
        <v>0.04</v>
      </c>
      <c r="O4" s="65">
        <v>0.04</v>
      </c>
      <c r="P4" s="65">
        <v>0.03</v>
      </c>
      <c r="Q4" s="65">
        <v>0.03</v>
      </c>
      <c r="R4" s="65">
        <v>0.03</v>
      </c>
      <c r="S4" s="65">
        <v>0.03</v>
      </c>
      <c r="T4" s="65">
        <v>0.03</v>
      </c>
      <c r="U4" s="65">
        <v>0.03</v>
      </c>
      <c r="V4" s="65">
        <v>0.03</v>
      </c>
      <c r="W4" s="65">
        <v>2.1999999999999999E-2</v>
      </c>
      <c r="X4" s="65">
        <v>2.1999999999999999E-2</v>
      </c>
      <c r="Y4" s="65">
        <v>2.1999999999999999E-2</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2.5021496397630258</v>
      </c>
      <c r="C6" s="25"/>
      <c r="D6" s="25"/>
      <c r="E6" s="27">
        <f>'Debt worksheet'!C5/'Profit and Loss'!C5</f>
        <v>1.1228640550719529</v>
      </c>
      <c r="F6" s="28">
        <f ca="1">'Debt worksheet'!D5/'Profit and Loss'!D5</f>
        <v>1.6534019869769907</v>
      </c>
      <c r="G6" s="28">
        <f ca="1">'Debt worksheet'!E5/'Profit and Loss'!E5</f>
        <v>1.9833188969861248</v>
      </c>
      <c r="H6" s="28">
        <f ca="1">'Debt worksheet'!F5/'Profit and Loss'!F5</f>
        <v>2.2219098623540781</v>
      </c>
      <c r="I6" s="28">
        <f ca="1">'Debt worksheet'!G5/'Profit and Loss'!G5</f>
        <v>2.3597889797582794</v>
      </c>
      <c r="J6" s="28">
        <f ca="1">'Debt worksheet'!H5/'Profit and Loss'!H5</f>
        <v>2.4092717127393382</v>
      </c>
      <c r="K6" s="28">
        <f ca="1">'Debt worksheet'!I5/'Profit and Loss'!I5</f>
        <v>2.4256424037185291</v>
      </c>
      <c r="L6" s="28">
        <f ca="1">'Debt worksheet'!J5/'Profit and Loss'!J5</f>
        <v>2.4119529964091551</v>
      </c>
      <c r="M6" s="28">
        <f ca="1">'Debt worksheet'!K5/'Profit and Loss'!K5</f>
        <v>2.4265097074663009</v>
      </c>
      <c r="N6" s="28">
        <f ca="1">'Debt worksheet'!L5/'Profit and Loss'!L5</f>
        <v>2.4293027804515188</v>
      </c>
      <c r="O6" s="28">
        <f ca="1">'Debt worksheet'!M5/'Profit and Loss'!M5</f>
        <v>2.420326132401752</v>
      </c>
      <c r="P6" s="28">
        <f ca="1">'Debt worksheet'!N5/'Profit and Loss'!N5</f>
        <v>2.4229006860353484</v>
      </c>
      <c r="Q6" s="28">
        <f ca="1">'Debt worksheet'!O5/'Profit and Loss'!O5</f>
        <v>2.4229476373923604</v>
      </c>
      <c r="R6" s="28">
        <f ca="1">'Debt worksheet'!P5/'Profit and Loss'!P5</f>
        <v>2.4201543020372234</v>
      </c>
      <c r="S6" s="28">
        <f ca="1">'Debt worksheet'!Q5/'Profit and Loss'!Q5</f>
        <v>2.414229825285521</v>
      </c>
      <c r="T6" s="28">
        <f ca="1">'Debt worksheet'!R5/'Profit and Loss'!R5</f>
        <v>2.4049042251300103</v>
      </c>
      <c r="U6" s="28">
        <f ca="1">'Debt worksheet'!S5/'Profit and Loss'!S5</f>
        <v>2.3919274706464555</v>
      </c>
      <c r="V6" s="28">
        <f ca="1">'Debt worksheet'!T5/'Profit and Loss'!T5</f>
        <v>2.3750685946666081</v>
      </c>
      <c r="W6" s="28">
        <f ca="1">'Debt worksheet'!U5/'Profit and Loss'!U5</f>
        <v>2.3725423529663998</v>
      </c>
      <c r="X6" s="28">
        <f ca="1">'Debt worksheet'!V5/'Profit and Loss'!V5</f>
        <v>2.3732523853856842</v>
      </c>
      <c r="Y6" s="28">
        <f ca="1">'Debt worksheet'!W5/'Profit and Loss'!W5</f>
        <v>2.3769230513806763</v>
      </c>
      <c r="Z6" s="28">
        <f ca="1">'Debt worksheet'!X5/'Profit and Loss'!X5</f>
        <v>2.3832880816394471</v>
      </c>
      <c r="AA6" s="28">
        <f ca="1">'Debt worksheet'!Y5/'Profit and Loss'!Y5</f>
        <v>2.3920903233593136</v>
      </c>
      <c r="AB6" s="28">
        <f ca="1">'Debt worksheet'!Z5/'Profit and Loss'!Z5</f>
        <v>2.4030814918797572</v>
      </c>
      <c r="AC6" s="28">
        <f ca="1">'Debt worksheet'!AA5/'Profit and Loss'!AA5</f>
        <v>2.4160219285187612</v>
      </c>
      <c r="AD6" s="28">
        <f ca="1">'Debt worksheet'!AB5/'Profit and Loss'!AB5</f>
        <v>2.430680364464036</v>
      </c>
      <c r="AE6" s="28">
        <f ca="1">'Debt worksheet'!AC5/'Profit and Loss'!AC5</f>
        <v>2.4468336905740409</v>
      </c>
      <c r="AF6" s="28">
        <f ca="1">'Debt worksheet'!AD5/'Profit and Loss'!AD5</f>
        <v>2.4642667329471188</v>
      </c>
      <c r="AG6" s="28">
        <f ca="1">'Debt worksheet'!AE5/'Profit and Loss'!AE5</f>
        <v>2.482772034120357</v>
      </c>
      <c r="AH6" s="28">
        <f ca="1">'Debt worksheet'!AF5/'Profit and Loss'!AF5</f>
        <v>2.5021496397630258</v>
      </c>
      <c r="AI6" s="31"/>
    </row>
    <row r="7" spans="1:35" ht="21" x14ac:dyDescent="0.5">
      <c r="A7" s="19" t="s">
        <v>38</v>
      </c>
      <c r="B7" s="26">
        <f ca="1">MIN('Price and Financial ratios'!E7:AH7)</f>
        <v>0.20345800704561853</v>
      </c>
      <c r="C7" s="26"/>
      <c r="D7" s="26"/>
      <c r="E7" s="56">
        <f ca="1">'Cash Flow'!C7/'Debt worksheet'!C5</f>
        <v>0.37394478970709261</v>
      </c>
      <c r="F7" s="32">
        <f ca="1">'Cash Flow'!D7/'Debt worksheet'!D5</f>
        <v>0.27970702097971389</v>
      </c>
      <c r="G7" s="32">
        <f ca="1">'Cash Flow'!E7/'Debt worksheet'!E5</f>
        <v>0.24734486539696146</v>
      </c>
      <c r="H7" s="32">
        <f ca="1">'Cash Flow'!F7/'Debt worksheet'!F5</f>
        <v>0.22674636234911461</v>
      </c>
      <c r="I7" s="32">
        <f ca="1">'Cash Flow'!G7/'Debt worksheet'!G5</f>
        <v>0.22054311190310916</v>
      </c>
      <c r="J7" s="32">
        <f ca="1">'Cash Flow'!H7/'Debt worksheet'!H5</f>
        <v>0.22408306128270503</v>
      </c>
      <c r="K7" s="32">
        <f ca="1">'Cash Flow'!I7/'Debt worksheet'!I5</f>
        <v>0.22791761364875715</v>
      </c>
      <c r="L7" s="32">
        <f ca="1">'Cash Flow'!J7/'Debt worksheet'!J5</f>
        <v>0.23358759850242286</v>
      </c>
      <c r="M7" s="17">
        <f ca="1">'Cash Flow'!K7/'Debt worksheet'!K5</f>
        <v>0.23174242702257705</v>
      </c>
      <c r="N7" s="17">
        <f ca="1">'Cash Flow'!L7/'Debt worksheet'!L5</f>
        <v>0.23139233651146335</v>
      </c>
      <c r="O7" s="17">
        <f ca="1">'Cash Flow'!M7/'Debt worksheet'!M5</f>
        <v>0.23251526368930775</v>
      </c>
      <c r="P7" s="17">
        <f ca="1">'Cash Flow'!N7/'Debt worksheet'!N5</f>
        <v>0.2309772571126972</v>
      </c>
      <c r="Q7" s="17">
        <f ca="1">'Cash Flow'!O7/'Debt worksheet'!O5</f>
        <v>0.22986245924361939</v>
      </c>
      <c r="R7" s="17">
        <f ca="1">'Cash Flow'!P7/'Debt worksheet'!P5</f>
        <v>0.229195113755741</v>
      </c>
      <c r="S7" s="17">
        <f ca="1">'Cash Flow'!Q7/'Debt worksheet'!Q5</f>
        <v>0.22900007279898349</v>
      </c>
      <c r="T7" s="17">
        <f ca="1">'Cash Flow'!R7/'Debt worksheet'!R5</f>
        <v>0.22930379174293525</v>
      </c>
      <c r="U7" s="17">
        <f ca="1">'Cash Flow'!S7/'Debt worksheet'!S5</f>
        <v>0.23013536071792268</v>
      </c>
      <c r="V7" s="17">
        <f ca="1">'Cash Flow'!T7/'Debt worksheet'!T5</f>
        <v>0.23152760779041132</v>
      </c>
      <c r="W7" s="17">
        <f ca="1">'Cash Flow'!U7/'Debt worksheet'!U5</f>
        <v>0.23009932811237821</v>
      </c>
      <c r="X7" s="17">
        <f ca="1">'Cash Flow'!V7/'Debt worksheet'!V5</f>
        <v>0.22839599445206332</v>
      </c>
      <c r="Y7" s="17">
        <f ca="1">'Cash Flow'!W7/'Debt worksheet'!W5</f>
        <v>0.22645242079482422</v>
      </c>
      <c r="Z7" s="17">
        <f ca="1">'Cash Flow'!X7/'Debt worksheet'!X5</f>
        <v>0.22430330160523854</v>
      </c>
      <c r="AA7" s="17">
        <f ca="1">'Cash Flow'!Y7/'Debt worksheet'!Y5</f>
        <v>0.22198261739743144</v>
      </c>
      <c r="AB7" s="17">
        <f ca="1">'Cash Flow'!Z7/'Debt worksheet'!Z5</f>
        <v>0.21952314386930985</v>
      </c>
      <c r="AC7" s="17">
        <f ca="1">'Cash Flow'!AA7/'Debt worksheet'!AA5</f>
        <v>0.21695606548634333</v>
      </c>
      <c r="AD7" s="17">
        <f ca="1">'Cash Flow'!AB7/'Debt worksheet'!AB5</f>
        <v>0.21431068937739986</v>
      </c>
      <c r="AE7" s="17">
        <f ca="1">'Cash Flow'!AC7/'Debt worksheet'!AC5</f>
        <v>0.21161425169494383</v>
      </c>
      <c r="AF7" s="17">
        <f ca="1">'Cash Flow'!AD7/'Debt worksheet'!AD5</f>
        <v>0.20889180614506633</v>
      </c>
      <c r="AG7" s="17">
        <f ca="1">'Cash Flow'!AE7/'Debt worksheet'!AE5</f>
        <v>0.20616618306730355</v>
      </c>
      <c r="AH7" s="17">
        <f ca="1">'Cash Flow'!AF7/'Debt worksheet'!AF5</f>
        <v>0.20345800704561853</v>
      </c>
      <c r="AI7" s="29"/>
    </row>
    <row r="8" spans="1:35" ht="21" x14ac:dyDescent="0.5">
      <c r="A8" s="19" t="s">
        <v>33</v>
      </c>
      <c r="B8" s="26">
        <f ca="1">MAX('Price and Financial ratios'!E8:AH8)</f>
        <v>0.36638792333099496</v>
      </c>
      <c r="C8" s="26"/>
      <c r="D8" s="176"/>
      <c r="E8" s="17">
        <f>'Balance Sheet'!B11/'Balance Sheet'!B8</f>
        <v>5.4348390958028889E-2</v>
      </c>
      <c r="F8" s="17">
        <f ca="1">'Balance Sheet'!C11/'Balance Sheet'!C8</f>
        <v>9.7817393271669398E-2</v>
      </c>
      <c r="G8" s="17">
        <f ca="1">'Balance Sheet'!D11/'Balance Sheet'!D8</f>
        <v>0.13272760776064749</v>
      </c>
      <c r="H8" s="17">
        <f ca="1">'Balance Sheet'!E11/'Balance Sheet'!E8</f>
        <v>0.16228584087303746</v>
      </c>
      <c r="I8" s="17">
        <f ca="1">'Balance Sheet'!F11/'Balance Sheet'!F8</f>
        <v>0.1880962925975268</v>
      </c>
      <c r="J8" s="17">
        <f ca="1">'Balance Sheet'!G11/'Balance Sheet'!G8</f>
        <v>0.20956268042830772</v>
      </c>
      <c r="K8" s="17">
        <f ca="1">'Balance Sheet'!H11/'Balance Sheet'!H8</f>
        <v>0.22603523190877406</v>
      </c>
      <c r="L8" s="17">
        <f ca="1">'Balance Sheet'!I11/'Balance Sheet'!I8</f>
        <v>0.23854441186127157</v>
      </c>
      <c r="M8" s="17">
        <f ca="1">'Balance Sheet'!J11/'Balance Sheet'!J8</f>
        <v>0.24754471006095513</v>
      </c>
      <c r="N8" s="17">
        <f ca="1">'Balance Sheet'!K11/'Balance Sheet'!K8</f>
        <v>0.25562059300494977</v>
      </c>
      <c r="O8" s="17">
        <f ca="1">'Balance Sheet'!L11/'Balance Sheet'!L8</f>
        <v>0.26266533691278832</v>
      </c>
      <c r="P8" s="17">
        <f ca="1">'Balance Sheet'!M11/'Balance Sheet'!M8</f>
        <v>0.26856900833843605</v>
      </c>
      <c r="Q8" s="17">
        <f ca="1">'Balance Sheet'!N11/'Balance Sheet'!N8</f>
        <v>0.27430218931789024</v>
      </c>
      <c r="R8" s="17">
        <f ca="1">'Balance Sheet'!O11/'Balance Sheet'!O8</f>
        <v>0.27981276125830018</v>
      </c>
      <c r="S8" s="17">
        <f ca="1">'Balance Sheet'!P11/'Balance Sheet'!P8</f>
        <v>0.28504749229449816</v>
      </c>
      <c r="T8" s="17">
        <f ca="1">'Balance Sheet'!Q11/'Balance Sheet'!Q8</f>
        <v>0.28995203269923514</v>
      </c>
      <c r="U8" s="17">
        <f ca="1">'Balance Sheet'!R11/'Balance Sheet'!R8</f>
        <v>0.29447090913629176</v>
      </c>
      <c r="V8" s="17">
        <f ca="1">'Balance Sheet'!S11/'Balance Sheet'!S8</f>
        <v>0.29854751776349903</v>
      </c>
      <c r="W8" s="17">
        <f ca="1">'Balance Sheet'!T11/'Balance Sheet'!T8</f>
        <v>0.3021241161936114</v>
      </c>
      <c r="X8" s="17">
        <f ca="1">'Balance Sheet'!U11/'Balance Sheet'!U8</f>
        <v>0.30614529564084308</v>
      </c>
      <c r="Y8" s="17">
        <f ca="1">'Balance Sheet'!V11/'Balance Sheet'!V8</f>
        <v>0.31059163970976494</v>
      </c>
      <c r="Z8" s="17">
        <f ca="1">'Balance Sheet'!W11/'Balance Sheet'!W8</f>
        <v>0.31544341586306845</v>
      </c>
      <c r="AA8" s="17">
        <f ca="1">'Balance Sheet'!X11/'Balance Sheet'!X8</f>
        <v>0.32068058488979367</v>
      </c>
      <c r="AB8" s="17">
        <f ca="1">'Balance Sheet'!Y11/'Balance Sheet'!Y8</f>
        <v>0.3262828097959517</v>
      </c>
      <c r="AC8" s="17">
        <f ca="1">'Balance Sheet'!Z11/'Balance Sheet'!Z8</f>
        <v>0.3322294641290367</v>
      </c>
      <c r="AD8" s="17">
        <f ca="1">'Balance Sheet'!AA11/'Balance Sheet'!AA8</f>
        <v>0.338499639748504</v>
      </c>
      <c r="AE8" s="17">
        <f ca="1">'Balance Sheet'!AB11/'Balance Sheet'!AB8</f>
        <v>0.34507215405478059</v>
      </c>
      <c r="AF8" s="17">
        <f ca="1">'Balance Sheet'!AC11/'Balance Sheet'!AC8</f>
        <v>0.35192555668977288</v>
      </c>
      <c r="AG8" s="17">
        <f ca="1">'Balance Sheet'!AD11/'Balance Sheet'!AD8</f>
        <v>0.35903813572215887</v>
      </c>
      <c r="AH8" s="17">
        <f ca="1">'Balance Sheet'!AE11/'Balance Sheet'!AE8</f>
        <v>0.36638792333099496</v>
      </c>
      <c r="AI8" s="29"/>
    </row>
    <row r="9" spans="1:35" ht="21.5" thickBot="1" x14ac:dyDescent="0.55000000000000004">
      <c r="A9" s="20" t="s">
        <v>32</v>
      </c>
      <c r="B9" s="21">
        <f ca="1">MIN('Price and Financial ratios'!E9:AH9)</f>
        <v>6.4349757762417701</v>
      </c>
      <c r="C9" s="21"/>
      <c r="D9" s="177"/>
      <c r="E9" s="21">
        <f ca="1">('Cash Flow'!C7+'Profit and Loss'!C8)/('Profit and Loss'!C8)</f>
        <v>7.0265797066567011</v>
      </c>
      <c r="F9" s="21">
        <f ca="1">('Cash Flow'!D7+'Profit and Loss'!D8)/('Profit and Loss'!D8)</f>
        <v>6.7277113479278139</v>
      </c>
      <c r="G9" s="21">
        <f ca="1">('Cash Flow'!E7+'Profit and Loss'!E8)/('Profit and Loss'!E8)</f>
        <v>6.6204751083939328</v>
      </c>
      <c r="H9" s="21">
        <f ca="1">('Cash Flow'!F7+'Profit and Loss'!F8)/('Profit and Loss'!F8)</f>
        <v>6.4349757762417701</v>
      </c>
      <c r="I9" s="21">
        <f ca="1">('Cash Flow'!G7+'Profit and Loss'!G8)/('Profit and Loss'!G8)</f>
        <v>6.4990149648349931</v>
      </c>
      <c r="J9" s="21">
        <f ca="1">('Cash Flow'!H7+'Profit and Loss'!H8)/('Profit and Loss'!H8)</f>
        <v>6.7708658708331333</v>
      </c>
      <c r="K9" s="21">
        <f ca="1">('Cash Flow'!I7+'Profit and Loss'!I8)/('Profit and Loss'!I8)</f>
        <v>6.9985840557196592</v>
      </c>
      <c r="L9" s="21">
        <f ca="1">('Cash Flow'!J7+'Profit and Loss'!J8)/('Profit and Loss'!J8)</f>
        <v>7.251726220961614</v>
      </c>
      <c r="M9" s="21">
        <f ca="1">('Cash Flow'!K7+'Profit and Loss'!K8)/('Profit and Loss'!K8)</f>
        <v>7.2326006260421947</v>
      </c>
      <c r="N9" s="21">
        <f ca="1">('Cash Flow'!L7+'Profit and Loss'!L8)/('Profit and Loss'!L8)</f>
        <v>7.2534558910445854</v>
      </c>
      <c r="O9" s="21">
        <f ca="1">('Cash Flow'!M7+'Profit and Loss'!M8)/('Profit and Loss'!M8)</f>
        <v>7.3146490916830471</v>
      </c>
      <c r="P9" s="21">
        <f ca="1">('Cash Flow'!N7+'Profit and Loss'!N8)/('Profit and Loss'!N8)</f>
        <v>7.2794308271847301</v>
      </c>
      <c r="Q9" s="21">
        <f ca="1">('Cash Flow'!O7+'Profit and Loss'!O8)/('Profit and Loss'!O8)</f>
        <v>7.2564574884249007</v>
      </c>
      <c r="R9" s="21">
        <f ca="1">('Cash Flow'!P7+'Profit and Loss'!P8)/('Profit and Loss'!P8)</f>
        <v>7.2463925932159903</v>
      </c>
      <c r="S9" s="21">
        <f ca="1">('Cash Flow'!Q7+'Profit and Loss'!Q8)/('Profit and Loss'!Q8)</f>
        <v>7.2499410727830913</v>
      </c>
      <c r="T9" s="21">
        <f ca="1">('Cash Flow'!R7+'Profit and Loss'!R8)/('Profit and Loss'!R8)</f>
        <v>7.2678773806589936</v>
      </c>
      <c r="U9" s="21">
        <f ca="1">('Cash Flow'!S7+'Profit and Loss'!S8)/('Profit and Loss'!S8)</f>
        <v>7.3010754535585694</v>
      </c>
      <c r="V9" s="21">
        <f ca="1">('Cash Flow'!T7+'Profit and Loss'!T8)/('Profit and Loss'!T8)</f>
        <v>7.3505417179313284</v>
      </c>
      <c r="W9" s="21">
        <f ca="1">('Cash Flow'!U7+'Profit and Loss'!U8)/('Profit and Loss'!U8)</f>
        <v>7.3027662964535054</v>
      </c>
      <c r="X9" s="21">
        <f ca="1">('Cash Flow'!V7+'Profit and Loss'!V8)/('Profit and Loss'!V8)</f>
        <v>7.2483175403996141</v>
      </c>
      <c r="Y9" s="21">
        <f ca="1">('Cash Flow'!W7+'Profit and Loss'!W8)/('Profit and Loss'!W8)</f>
        <v>7.1881574406079096</v>
      </c>
      <c r="Z9" s="21">
        <f ca="1">('Cash Flow'!X7+'Profit and Loss'!X8)/('Profit and Loss'!X8)</f>
        <v>7.1232281120021099</v>
      </c>
      <c r="AA9" s="21">
        <f ca="1">('Cash Flow'!Y7+'Profit and Loss'!Y8)/('Profit and Loss'!Y8)</f>
        <v>7.0544381802091811</v>
      </c>
      <c r="AB9" s="21">
        <f ca="1">('Cash Flow'!Z7+'Profit and Loss'!Z8)/('Profit and Loss'!Z8)</f>
        <v>6.982652065739182</v>
      </c>
      <c r="AC9" s="21">
        <f ca="1">('Cash Flow'!AA7+'Profit and Loss'!AA8)/('Profit and Loss'!AA8)</f>
        <v>6.9086820507047166</v>
      </c>
      <c r="AD9" s="21">
        <f ca="1">('Cash Flow'!AB7+'Profit and Loss'!AB8)/('Profit and Loss'!AB8)</f>
        <v>6.8332829101788013</v>
      </c>
      <c r="AE9" s="21">
        <f ca="1">('Cash Flow'!AC7+'Profit and Loss'!AC8)/('Profit and Loss'!AC8)</f>
        <v>6.7571488224574416</v>
      </c>
      <c r="AF9" s="21">
        <f ca="1">('Cash Flow'!AD7+'Profit and Loss'!AD8)/('Profit and Loss'!AD8)</f>
        <v>6.6809122357640236</v>
      </c>
      <c r="AG9" s="21">
        <f ca="1">('Cash Flow'!AE7+'Profit and Loss'!AE8)/('Profit and Loss'!AE8)</f>
        <v>6.6051443579116391</v>
      </c>
      <c r="AH9" s="21">
        <f ca="1">('Cash Flow'!AF7+'Profit and Loss'!AF8)/('Profit and Loss'!AF8)</f>
        <v>6.5303569442119143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23021985.054648414</v>
      </c>
      <c r="D5" s="1">
        <f>Assumptions!E111</f>
        <v>23021985.054648414</v>
      </c>
      <c r="E5" s="1">
        <f>Assumptions!F111</f>
        <v>23021985.054648414</v>
      </c>
      <c r="F5" s="1">
        <f>Assumptions!G111</f>
        <v>23021985.054648414</v>
      </c>
      <c r="G5" s="1">
        <f>Assumptions!H111</f>
        <v>23021985.054648414</v>
      </c>
      <c r="H5" s="1">
        <f>Assumptions!I111</f>
        <v>23021985.054648414</v>
      </c>
      <c r="I5" s="1">
        <f>Assumptions!J111</f>
        <v>23021985.054648414</v>
      </c>
      <c r="J5" s="1">
        <f>Assumptions!K111</f>
        <v>23021985.054648414</v>
      </c>
      <c r="K5" s="1">
        <f>Assumptions!L111</f>
        <v>23021985.054648414</v>
      </c>
      <c r="L5" s="1">
        <f>Assumptions!M111</f>
        <v>23021985.054648414</v>
      </c>
      <c r="M5" s="1">
        <f>Assumptions!N111</f>
        <v>23021985.054648414</v>
      </c>
      <c r="N5" s="1">
        <f>Assumptions!O111</f>
        <v>23021985.054648414</v>
      </c>
      <c r="O5" s="1">
        <f>Assumptions!P111</f>
        <v>23021985.054648414</v>
      </c>
      <c r="P5" s="1">
        <f>Assumptions!Q111</f>
        <v>23021985.054648414</v>
      </c>
      <c r="Q5" s="1">
        <f>Assumptions!R111</f>
        <v>23021985.054648414</v>
      </c>
      <c r="R5" s="1">
        <f>Assumptions!S111</f>
        <v>23021985.054648414</v>
      </c>
      <c r="S5" s="1">
        <f>Assumptions!T111</f>
        <v>23021985.054648414</v>
      </c>
      <c r="T5" s="1">
        <f>Assumptions!U111</f>
        <v>23021985.054648414</v>
      </c>
      <c r="U5" s="1">
        <f>Assumptions!V111</f>
        <v>23021985.054648414</v>
      </c>
      <c r="V5" s="1">
        <f>Assumptions!W111</f>
        <v>23021985.054648414</v>
      </c>
      <c r="W5" s="1">
        <f>Assumptions!X111</f>
        <v>23021985.054648414</v>
      </c>
      <c r="X5" s="1">
        <f>Assumptions!Y111</f>
        <v>23021985.054648414</v>
      </c>
      <c r="Y5" s="1">
        <f>Assumptions!Z111</f>
        <v>23021985.054648414</v>
      </c>
      <c r="Z5" s="1">
        <f>Assumptions!AA111</f>
        <v>23021985.054648414</v>
      </c>
      <c r="AA5" s="1">
        <f>Assumptions!AB111</f>
        <v>23021985.054648414</v>
      </c>
      <c r="AB5" s="1">
        <f>Assumptions!AC111</f>
        <v>23021985.054648414</v>
      </c>
      <c r="AC5" s="1">
        <f>Assumptions!AD111</f>
        <v>23021985.054648414</v>
      </c>
      <c r="AD5" s="1">
        <f>Assumptions!AE111</f>
        <v>23021985.054648414</v>
      </c>
      <c r="AE5" s="1">
        <f>Assumptions!AF111</f>
        <v>23021985.054648414</v>
      </c>
      <c r="AF5" s="1">
        <f>Assumptions!AG111</f>
        <v>23021985.054648414</v>
      </c>
    </row>
    <row r="6" spans="1:32" x14ac:dyDescent="0.35">
      <c r="A6" t="s">
        <v>68</v>
      </c>
      <c r="C6" s="1">
        <f>Assumptions!D113</f>
        <v>20186765.76274693</v>
      </c>
      <c r="D6" s="1">
        <f>Assumptions!E113</f>
        <v>20186765.76274693</v>
      </c>
      <c r="E6" s="1">
        <f>Assumptions!F113</f>
        <v>20186765.76274693</v>
      </c>
      <c r="F6" s="1">
        <f>Assumptions!G113</f>
        <v>20186765.76274693</v>
      </c>
      <c r="G6" s="1">
        <f>Assumptions!H113</f>
        <v>20186765.76274693</v>
      </c>
      <c r="H6" s="1">
        <f>Assumptions!I113</f>
        <v>20186765.76274693</v>
      </c>
      <c r="I6" s="1">
        <f>Assumptions!J113</f>
        <v>20186765.76274693</v>
      </c>
      <c r="J6" s="1">
        <f>Assumptions!K113</f>
        <v>20186765.76274693</v>
      </c>
      <c r="K6" s="1">
        <f>Assumptions!L113</f>
        <v>20186765.76274693</v>
      </c>
      <c r="L6" s="1">
        <f>Assumptions!M113</f>
        <v>20186765.76274693</v>
      </c>
      <c r="M6" s="1">
        <f>Assumptions!N113</f>
        <v>20186765.76274693</v>
      </c>
      <c r="N6" s="1">
        <f>Assumptions!O113</f>
        <v>20186765.76274693</v>
      </c>
      <c r="O6" s="1">
        <f>Assumptions!P113</f>
        <v>20186765.76274693</v>
      </c>
      <c r="P6" s="1">
        <f>Assumptions!Q113</f>
        <v>20186765.76274693</v>
      </c>
      <c r="Q6" s="1">
        <f>Assumptions!R113</f>
        <v>20186765.76274693</v>
      </c>
      <c r="R6" s="1">
        <f>Assumptions!S113</f>
        <v>20186765.76274693</v>
      </c>
      <c r="S6" s="1">
        <f>Assumptions!T113</f>
        <v>20186765.76274693</v>
      </c>
      <c r="T6" s="1">
        <f>Assumptions!U113</f>
        <v>20186765.76274693</v>
      </c>
      <c r="U6" s="1">
        <f>Assumptions!V113</f>
        <v>20186765.76274693</v>
      </c>
      <c r="V6" s="1">
        <f>Assumptions!W113</f>
        <v>20186765.76274693</v>
      </c>
      <c r="W6" s="1">
        <f>Assumptions!X113</f>
        <v>20186765.76274693</v>
      </c>
      <c r="X6" s="1">
        <f>Assumptions!Y113</f>
        <v>20186765.76274693</v>
      </c>
      <c r="Y6" s="1">
        <f>Assumptions!Z113</f>
        <v>20186765.76274693</v>
      </c>
      <c r="Z6" s="1">
        <f>Assumptions!AA113</f>
        <v>20186765.76274693</v>
      </c>
      <c r="AA6" s="1">
        <f>Assumptions!AB113</f>
        <v>20186765.76274693</v>
      </c>
      <c r="AB6" s="1">
        <f>Assumptions!AC113</f>
        <v>20186765.76274693</v>
      </c>
      <c r="AC6" s="1">
        <f>Assumptions!AD113</f>
        <v>20186765.76274693</v>
      </c>
      <c r="AD6" s="1">
        <f>Assumptions!AE113</f>
        <v>20186765.76274693</v>
      </c>
      <c r="AE6" s="1">
        <f>Assumptions!AF113</f>
        <v>20186765.76274693</v>
      </c>
      <c r="AF6" s="1">
        <f>Assumptions!AG113</f>
        <v>20186765.76274693</v>
      </c>
    </row>
    <row r="7" spans="1:32" x14ac:dyDescent="0.35">
      <c r="A7" t="s">
        <v>73</v>
      </c>
      <c r="C7" s="1">
        <f>Assumptions!D120</f>
        <v>484482.37830592634</v>
      </c>
      <c r="D7" s="1">
        <f>Assumptions!E120</f>
        <v>968964.75661185267</v>
      </c>
      <c r="E7" s="1">
        <f>Assumptions!F120</f>
        <v>1453447.1349177791</v>
      </c>
      <c r="F7" s="1">
        <f>Assumptions!G120</f>
        <v>1937929.5132237053</v>
      </c>
      <c r="G7" s="1">
        <f>Assumptions!H120</f>
        <v>2422411.8915296318</v>
      </c>
      <c r="H7" s="1">
        <f>Assumptions!I120</f>
        <v>2906894.2698355583</v>
      </c>
      <c r="I7" s="1">
        <f>Assumptions!J120</f>
        <v>3391376.6481414842</v>
      </c>
      <c r="J7" s="1">
        <f>Assumptions!K120</f>
        <v>3875859.0264474107</v>
      </c>
      <c r="K7" s="1">
        <f>Assumptions!L120</f>
        <v>4360341.4047533367</v>
      </c>
      <c r="L7" s="1">
        <f>Assumptions!M120</f>
        <v>4844823.7830592636</v>
      </c>
      <c r="M7" s="1">
        <f>Assumptions!N120</f>
        <v>5329306.1613651896</v>
      </c>
      <c r="N7" s="1">
        <f>Assumptions!O120</f>
        <v>5813788.5396711165</v>
      </c>
      <c r="O7" s="1">
        <f>Assumptions!P120</f>
        <v>6298270.9179770416</v>
      </c>
      <c r="P7" s="1">
        <f>Assumptions!Q120</f>
        <v>6782753.2962829685</v>
      </c>
      <c r="Q7" s="1">
        <f>Assumptions!R120</f>
        <v>7267235.6745888945</v>
      </c>
      <c r="R7" s="1">
        <f>Assumptions!S120</f>
        <v>7751718.0528948214</v>
      </c>
      <c r="S7" s="1">
        <f>Assumptions!T120</f>
        <v>8236200.4312007483</v>
      </c>
      <c r="T7" s="1">
        <f>Assumptions!U120</f>
        <v>8720682.8095066734</v>
      </c>
      <c r="U7" s="1">
        <f>Assumptions!V120</f>
        <v>9205165.1878126003</v>
      </c>
      <c r="V7" s="1">
        <f>Assumptions!W120</f>
        <v>9689647.5661185272</v>
      </c>
      <c r="W7" s="1">
        <f>Assumptions!X120</f>
        <v>10174129.944424452</v>
      </c>
      <c r="X7" s="1">
        <f>Assumptions!Y120</f>
        <v>10658612.322730379</v>
      </c>
      <c r="Y7" s="1">
        <f>Assumptions!Z120</f>
        <v>11143094.701036304</v>
      </c>
      <c r="Z7" s="1">
        <f>Assumptions!AA120</f>
        <v>11627577.079342233</v>
      </c>
      <c r="AA7" s="1">
        <f>Assumptions!AB120</f>
        <v>12112059.457648158</v>
      </c>
      <c r="AB7" s="1">
        <f>Assumptions!AC120</f>
        <v>12596541.835954083</v>
      </c>
      <c r="AC7" s="1">
        <f>Assumptions!AD120</f>
        <v>13081024.214260012</v>
      </c>
      <c r="AD7" s="1">
        <f>Assumptions!AE120</f>
        <v>13565506.592565937</v>
      </c>
      <c r="AE7" s="1">
        <f>Assumptions!AF120</f>
        <v>14049988.970871864</v>
      </c>
      <c r="AF7" s="1">
        <f>Assumptions!AG120</f>
        <v>14534471.349177789</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23758688.576397166</v>
      </c>
      <c r="D11" s="1">
        <f>D5*D$9</f>
        <v>24518966.61084187</v>
      </c>
      <c r="E11" s="1">
        <f t="shared" ref="D11:AF13" si="1">E5*E$9</f>
        <v>25303573.542388812</v>
      </c>
      <c r="F11" s="1">
        <f t="shared" si="1"/>
        <v>26113287.895745251</v>
      </c>
      <c r="G11" s="1">
        <f t="shared" si="1"/>
        <v>26948913.108409103</v>
      </c>
      <c r="H11" s="1">
        <f t="shared" si="1"/>
        <v>27811278.327878192</v>
      </c>
      <c r="I11" s="1">
        <f t="shared" si="1"/>
        <v>28701239.234370291</v>
      </c>
      <c r="J11" s="1">
        <f t="shared" si="1"/>
        <v>29619678.889870144</v>
      </c>
      <c r="K11" s="1">
        <f t="shared" si="1"/>
        <v>30567508.61434599</v>
      </c>
      <c r="L11" s="1">
        <f t="shared" si="1"/>
        <v>31545668.89000506</v>
      </c>
      <c r="M11" s="1">
        <f t="shared" si="1"/>
        <v>32555130.294485219</v>
      </c>
      <c r="N11" s="1">
        <f t="shared" si="1"/>
        <v>33596894.463908747</v>
      </c>
      <c r="O11" s="1">
        <f t="shared" si="1"/>
        <v>34671995.08675383</v>
      </c>
      <c r="P11" s="1">
        <f t="shared" si="1"/>
        <v>35781498.92952995</v>
      </c>
      <c r="Q11" s="1">
        <f t="shared" si="1"/>
        <v>36926506.8952749</v>
      </c>
      <c r="R11" s="1">
        <f t="shared" si="1"/>
        <v>38108155.115923703</v>
      </c>
      <c r="S11" s="1">
        <f t="shared" si="1"/>
        <v>39327616.079633266</v>
      </c>
      <c r="T11" s="1">
        <f t="shared" si="1"/>
        <v>40586099.794181526</v>
      </c>
      <c r="U11" s="1">
        <f t="shared" si="1"/>
        <v>41884854.987595327</v>
      </c>
      <c r="V11" s="1">
        <f t="shared" si="1"/>
        <v>43225170.347198389</v>
      </c>
      <c r="W11" s="1">
        <f t="shared" si="1"/>
        <v>44608375.798308738</v>
      </c>
      <c r="X11" s="1">
        <f t="shared" si="1"/>
        <v>46035843.82385461</v>
      </c>
      <c r="Y11" s="1">
        <f t="shared" si="1"/>
        <v>47508990.826217949</v>
      </c>
      <c r="Z11" s="1">
        <f t="shared" si="1"/>
        <v>49029278.53265693</v>
      </c>
      <c r="AA11" s="1">
        <f t="shared" si="1"/>
        <v>50598215.445701964</v>
      </c>
      <c r="AB11" s="1">
        <f t="shared" si="1"/>
        <v>52217358.33996442</v>
      </c>
      <c r="AC11" s="1">
        <f t="shared" si="1"/>
        <v>53888313.806843273</v>
      </c>
      <c r="AD11" s="1">
        <f t="shared" si="1"/>
        <v>55612739.848662265</v>
      </c>
      <c r="AE11" s="1">
        <f t="shared" si="1"/>
        <v>57392347.523819461</v>
      </c>
      <c r="AF11" s="1">
        <f t="shared" si="1"/>
        <v>59228902.644581668</v>
      </c>
    </row>
    <row r="12" spans="1:32" x14ac:dyDescent="0.35">
      <c r="A12" t="s">
        <v>71</v>
      </c>
      <c r="C12" s="1">
        <f t="shared" ref="C12:R12" si="2">C6*C$9</f>
        <v>20832742.267154831</v>
      </c>
      <c r="D12" s="1">
        <f t="shared" si="2"/>
        <v>21499390.019703787</v>
      </c>
      <c r="E12" s="1">
        <f t="shared" si="2"/>
        <v>22187370.500334304</v>
      </c>
      <c r="F12" s="1">
        <f t="shared" si="2"/>
        <v>22897366.356345005</v>
      </c>
      <c r="G12" s="1">
        <f t="shared" si="2"/>
        <v>23630082.079748046</v>
      </c>
      <c r="H12" s="1">
        <f t="shared" si="2"/>
        <v>24386244.706299979</v>
      </c>
      <c r="I12" s="1">
        <f t="shared" si="2"/>
        <v>25166604.536901578</v>
      </c>
      <c r="J12" s="1">
        <f t="shared" si="2"/>
        <v>25971935.882082433</v>
      </c>
      <c r="K12" s="1">
        <f t="shared" si="2"/>
        <v>26803037.830309071</v>
      </c>
      <c r="L12" s="1">
        <f t="shared" si="2"/>
        <v>27660735.040878959</v>
      </c>
      <c r="M12" s="1">
        <f t="shared" si="2"/>
        <v>28545878.562187083</v>
      </c>
      <c r="N12" s="1">
        <f t="shared" si="2"/>
        <v>29459346.676177073</v>
      </c>
      <c r="O12" s="1">
        <f t="shared" si="2"/>
        <v>30402045.769814741</v>
      </c>
      <c r="P12" s="1">
        <f t="shared" si="2"/>
        <v>31374911.234448805</v>
      </c>
      <c r="Q12" s="1">
        <f t="shared" si="2"/>
        <v>32378908.393951163</v>
      </c>
      <c r="R12" s="1">
        <f t="shared" si="2"/>
        <v>33415033.46255761</v>
      </c>
      <c r="S12" s="1">
        <f t="shared" si="1"/>
        <v>34484314.533359453</v>
      </c>
      <c r="T12" s="1">
        <f t="shared" si="1"/>
        <v>35587812.598426953</v>
      </c>
      <c r="U12" s="1">
        <f t="shared" si="1"/>
        <v>36726622.601576611</v>
      </c>
      <c r="V12" s="1">
        <f t="shared" si="1"/>
        <v>37901874.524827071</v>
      </c>
      <c r="W12" s="1">
        <f t="shared" si="1"/>
        <v>39114734.509621538</v>
      </c>
      <c r="X12" s="1">
        <f t="shared" si="1"/>
        <v>40366406.013929419</v>
      </c>
      <c r="Y12" s="1">
        <f t="shared" si="1"/>
        <v>41658131.006375156</v>
      </c>
      <c r="Z12" s="1">
        <f t="shared" si="1"/>
        <v>42991191.198579162</v>
      </c>
      <c r="AA12" s="1">
        <f t="shared" si="1"/>
        <v>44366909.316933706</v>
      </c>
      <c r="AB12" s="1">
        <f t="shared" si="1"/>
        <v>45786650.415075578</v>
      </c>
      <c r="AC12" s="1">
        <f t="shared" si="1"/>
        <v>47251823.228357993</v>
      </c>
      <c r="AD12" s="1">
        <f t="shared" si="1"/>
        <v>48763881.571665458</v>
      </c>
      <c r="AE12" s="1">
        <f t="shared" si="1"/>
        <v>50324325.781958751</v>
      </c>
      <c r="AF12" s="1">
        <f t="shared" si="1"/>
        <v>51934704.206981421</v>
      </c>
    </row>
    <row r="13" spans="1:32" x14ac:dyDescent="0.35">
      <c r="A13" t="s">
        <v>74</v>
      </c>
      <c r="C13" s="1">
        <f>C7*C$9</f>
        <v>499985.81441171601</v>
      </c>
      <c r="D13" s="1">
        <f t="shared" si="1"/>
        <v>1031970.7209457818</v>
      </c>
      <c r="E13" s="1">
        <f t="shared" si="1"/>
        <v>1597490.6760240702</v>
      </c>
      <c r="F13" s="1">
        <f t="shared" si="1"/>
        <v>2198147.1702091205</v>
      </c>
      <c r="G13" s="1">
        <f t="shared" si="1"/>
        <v>2835609.8495697659</v>
      </c>
      <c r="H13" s="1">
        <f t="shared" si="1"/>
        <v>3511619.2377071977</v>
      </c>
      <c r="I13" s="1">
        <f t="shared" si="1"/>
        <v>4227989.562199465</v>
      </c>
      <c r="J13" s="1">
        <f t="shared" si="1"/>
        <v>4986611.689359827</v>
      </c>
      <c r="K13" s="1">
        <f t="shared" si="1"/>
        <v>5789456.1713467594</v>
      </c>
      <c r="L13" s="1">
        <f t="shared" si="1"/>
        <v>6638576.40981095</v>
      </c>
      <c r="M13" s="1">
        <f t="shared" si="1"/>
        <v>7536111.9404173903</v>
      </c>
      <c r="N13" s="1">
        <f t="shared" si="1"/>
        <v>8484291.8427389972</v>
      </c>
      <c r="O13" s="1">
        <f t="shared" si="1"/>
        <v>9485438.2801821977</v>
      </c>
      <c r="P13" s="1">
        <f t="shared" si="1"/>
        <v>10541970.174774799</v>
      </c>
      <c r="Q13" s="1">
        <f t="shared" si="1"/>
        <v>11656407.021822419</v>
      </c>
      <c r="R13" s="1">
        <f t="shared" si="1"/>
        <v>12831372.849622121</v>
      </c>
      <c r="S13" s="1">
        <f t="shared" si="1"/>
        <v>14069600.329610659</v>
      </c>
      <c r="T13" s="1">
        <f t="shared" si="1"/>
        <v>15373935.042520443</v>
      </c>
      <c r="U13" s="1">
        <f t="shared" si="1"/>
        <v>16747339.906318935</v>
      </c>
      <c r="V13" s="1">
        <f t="shared" si="1"/>
        <v>18192899.771916993</v>
      </c>
      <c r="W13" s="1">
        <f t="shared" si="1"/>
        <v>19713826.192849252</v>
      </c>
      <c r="X13" s="1">
        <f t="shared" si="1"/>
        <v>21313462.375354733</v>
      </c>
      <c r="Y13" s="1">
        <f t="shared" si="1"/>
        <v>22995288.315519083</v>
      </c>
      <c r="Z13" s="1">
        <f t="shared" si="1"/>
        <v>24762926.130381603</v>
      </c>
      <c r="AA13" s="1">
        <f t="shared" si="1"/>
        <v>26620145.590160225</v>
      </c>
      <c r="AB13" s="1">
        <f t="shared" si="1"/>
        <v>28570869.859007157</v>
      </c>
      <c r="AC13" s="1">
        <f t="shared" si="1"/>
        <v>30619181.451975983</v>
      </c>
      <c r="AD13" s="1">
        <f t="shared" si="1"/>
        <v>32769328.416159187</v>
      </c>
      <c r="AE13" s="1">
        <f t="shared" si="1"/>
        <v>35025730.744243294</v>
      </c>
      <c r="AF13" s="1">
        <f t="shared" si="1"/>
        <v>37392987.02902662</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45091416.657963708</v>
      </c>
      <c r="D25" s="40">
        <f>SUM(D11:D13,D18:D23)</f>
        <v>47050327.351491444</v>
      </c>
      <c r="E25" s="40">
        <f t="shared" ref="E25:AF25" si="7">SUM(E11:E13,E18:E23)</f>
        <v>49088434.718747191</v>
      </c>
      <c r="F25" s="40">
        <f t="shared" si="7"/>
        <v>51208801.422299378</v>
      </c>
      <c r="G25" s="40">
        <f t="shared" si="7"/>
        <v>53414605.037726916</v>
      </c>
      <c r="H25" s="40">
        <f t="shared" si="7"/>
        <v>55709142.271885365</v>
      </c>
      <c r="I25" s="40">
        <f t="shared" si="7"/>
        <v>58095833.333471335</v>
      </c>
      <c r="J25" s="40">
        <f t="shared" si="7"/>
        <v>60578226.461312406</v>
      </c>
      <c r="K25" s="40">
        <f t="shared" si="7"/>
        <v>63160002.616001822</v>
      </c>
      <c r="L25" s="40">
        <f t="shared" si="7"/>
        <v>65844980.340694971</v>
      </c>
      <c r="M25" s="40">
        <f t="shared" si="7"/>
        <v>68637120.797089696</v>
      </c>
      <c r="N25" s="40">
        <f t="shared" si="7"/>
        <v>71540532.982824817</v>
      </c>
      <c r="O25" s="40">
        <f t="shared" si="7"/>
        <v>74559479.136750773</v>
      </c>
      <c r="P25" s="40">
        <f t="shared" si="7"/>
        <v>77698380.338753551</v>
      </c>
      <c r="Q25" s="40">
        <f t="shared" si="7"/>
        <v>80961822.311048478</v>
      </c>
      <c r="R25" s="40">
        <f t="shared" si="7"/>
        <v>84354561.428103432</v>
      </c>
      <c r="S25" s="40">
        <f t="shared" si="7"/>
        <v>87881530.942603379</v>
      </c>
      <c r="T25" s="40">
        <f t="shared" si="7"/>
        <v>91547847.435128927</v>
      </c>
      <c r="U25" s="40">
        <f t="shared" si="7"/>
        <v>95358817.495490879</v>
      </c>
      <c r="V25" s="40">
        <f t="shared" si="7"/>
        <v>99319944.643942446</v>
      </c>
      <c r="W25" s="40">
        <f t="shared" si="7"/>
        <v>103436936.50077952</v>
      </c>
      <c r="X25" s="40">
        <f t="shared" si="7"/>
        <v>107715712.21313876</v>
      </c>
      <c r="Y25" s="40">
        <f t="shared" si="7"/>
        <v>112162410.14811219</v>
      </c>
      <c r="Z25" s="40">
        <f t="shared" si="7"/>
        <v>116783395.8616177</v>
      </c>
      <c r="AA25" s="40">
        <f t="shared" si="7"/>
        <v>121585270.3527959</v>
      </c>
      <c r="AB25" s="40">
        <f t="shared" si="7"/>
        <v>126574878.61404714</v>
      </c>
      <c r="AC25" s="40">
        <f t="shared" si="7"/>
        <v>131759318.48717725</v>
      </c>
      <c r="AD25" s="40">
        <f t="shared" si="7"/>
        <v>137145949.83648691</v>
      </c>
      <c r="AE25" s="40">
        <f t="shared" si="7"/>
        <v>142742404.0500215</v>
      </c>
      <c r="AF25" s="40">
        <f t="shared" si="7"/>
        <v>148556593.88058972</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35017596.139436826</v>
      </c>
      <c r="D5" s="59">
        <f>C5*('Price and Financial ratios'!F4+1)*(1+Assumptions!$C$13)</f>
        <v>42160290.162788406</v>
      </c>
      <c r="E5" s="59">
        <f>D5*('Price and Financial ratios'!G4+1)*(1+Assumptions!$C$13)</f>
        <v>49039236.137442715</v>
      </c>
      <c r="F5" s="59">
        <f>E5*('Price and Financial ratios'!H4+1)*(1+Assumptions!$C$13)</f>
        <v>55039139.595288776</v>
      </c>
      <c r="G5" s="59">
        <f>F5*('Price and Financial ratios'!I4+1)*(1+Assumptions!$C$13)</f>
        <v>61773125.480572715</v>
      </c>
      <c r="H5" s="59">
        <f>G5*('Price and Financial ratios'!J4+1)*(1+Assumptions!$C$13)</f>
        <v>69331008.073484048</v>
      </c>
      <c r="I5" s="59">
        <f>H5*('Price and Financial ratios'!K4+1)*(1+Assumptions!$C$13)</f>
        <v>76398797.793430775</v>
      </c>
      <c r="J5" s="59">
        <f>I5*('Price and Financial ratios'!L4+1)*(1+Assumptions!$C$13)</f>
        <v>83407586.878193855</v>
      </c>
      <c r="K5" s="59">
        <f>J5*('Price and Financial ratios'!M4+1)*(1+Assumptions!$C$13)</f>
        <v>88506292.775885001</v>
      </c>
      <c r="L5" s="59">
        <f>K5*('Price and Financial ratios'!N4+1)*(1+Assumptions!$C$13)</f>
        <v>93916682.571938008</v>
      </c>
      <c r="M5" s="59">
        <f>L5*('Price and Financial ratios'!O4+1)*(1+Assumptions!$C$13)</f>
        <v>99657809.503477618</v>
      </c>
      <c r="N5" s="59">
        <f>M5*('Price and Financial ratios'!P4+1)*(1+Assumptions!$C$13)</f>
        <v>104733065.65192378</v>
      </c>
      <c r="O5" s="59">
        <f>N5*('Price and Financial ratios'!Q4+1)*(1+Assumptions!$C$13)</f>
        <v>110066788.49857126</v>
      </c>
      <c r="P5" s="59">
        <f>O5*('Price and Financial ratios'!R4+1)*(1+Assumptions!$C$13)</f>
        <v>115672140.93256795</v>
      </c>
      <c r="Q5" s="59">
        <f>P5*('Price and Financial ratios'!S4+1)*(1+Assumptions!$C$13)</f>
        <v>121562956.18725665</v>
      </c>
      <c r="R5" s="59">
        <f>Q5*('Price and Financial ratios'!T4+1)*(1+Assumptions!$C$13)</f>
        <v>127753771.97867876</v>
      </c>
      <c r="S5" s="59">
        <f>R5*('Price and Financial ratios'!U4+1)*(1+Assumptions!$C$13)</f>
        <v>134259866.3826437</v>
      </c>
      <c r="T5" s="59">
        <f>S5*('Price and Financial ratios'!V4+1)*(1+Assumptions!$C$13)</f>
        <v>141097295.53890359</v>
      </c>
      <c r="U5" s="59">
        <f>T5*('Price and Financial ratios'!W4+1)*(1+Assumptions!$C$13)</f>
        <v>147131221.1723716</v>
      </c>
      <c r="V5" s="59">
        <f>U5*('Price and Financial ratios'!X4+1)*(1+Assumptions!$C$13)</f>
        <v>153423183.35013458</v>
      </c>
      <c r="W5" s="59">
        <f>V5*('Price and Financial ratios'!Y4+1)*(1+Assumptions!$C$13)</f>
        <v>159984216.82174632</v>
      </c>
      <c r="X5" s="59">
        <f>W5*('Price and Financial ratios'!Z4+1)*(1+Assumptions!$C$13)</f>
        <v>166825828.22998819</v>
      </c>
      <c r="Y5" s="59">
        <f>X5*('Price and Financial ratios'!AA4+1)*(1+Assumptions!$C$13)</f>
        <v>173960016.29104787</v>
      </c>
      <c r="Z5" s="59">
        <f>Y5*('Price and Financial ratios'!AB4+1)*(1+Assumptions!$C$13)</f>
        <v>181399292.83768907</v>
      </c>
      <c r="AA5" s="59">
        <f>Z5*('Price and Financial ratios'!AC4+1)*(1+Assumptions!$C$13)</f>
        <v>189156704.76231742</v>
      </c>
      <c r="AB5" s="59">
        <f>AA5*('Price and Financial ratios'!AD4+1)*(1+Assumptions!$C$13)</f>
        <v>197245856.89842618</v>
      </c>
      <c r="AC5" s="59">
        <f>AB5*('Price and Financial ratios'!AE4+1)*(1+Assumptions!$C$13)</f>
        <v>205680935.88055041</v>
      </c>
      <c r="AD5" s="59">
        <f>AC5*('Price and Financial ratios'!AF4+1)*(1+Assumptions!$C$13)</f>
        <v>214476735.0245755</v>
      </c>
      <c r="AE5" s="59">
        <f>AD5*('Price and Financial ratios'!AG4+1)*(1+Assumptions!$C$13)</f>
        <v>223648680.27203414</v>
      </c>
      <c r="AF5" s="59">
        <f>AE5*('Price and Financial ratios'!AH4+1)*(1+Assumptions!$C$13)</f>
        <v>233212857.24389282</v>
      </c>
    </row>
    <row r="6" spans="1:32" s="11" customFormat="1" x14ac:dyDescent="0.35">
      <c r="A6" s="11" t="s">
        <v>20</v>
      </c>
      <c r="C6" s="59">
        <f>C27</f>
        <v>17874310.244720116</v>
      </c>
      <c r="D6" s="59">
        <f t="shared" ref="D6:AF6" si="1">D27</f>
        <v>19258383.479390711</v>
      </c>
      <c r="E6" s="59">
        <f>E27</f>
        <v>20702144.527916584</v>
      </c>
      <c r="F6" s="59">
        <f t="shared" si="1"/>
        <v>22207867.918615468</v>
      </c>
      <c r="G6" s="59">
        <f t="shared" si="1"/>
        <v>23777912.97586254</v>
      </c>
      <c r="H6" s="59">
        <f t="shared" si="1"/>
        <v>25414727.032083955</v>
      </c>
      <c r="I6" s="59">
        <f t="shared" si="1"/>
        <v>27120848.764918666</v>
      </c>
      <c r="J6" s="59">
        <f t="shared" si="1"/>
        <v>28898911.664565451</v>
      </c>
      <c r="K6" s="59">
        <f t="shared" si="1"/>
        <v>30751647.636537671</v>
      </c>
      <c r="L6" s="59">
        <f t="shared" si="1"/>
        <v>32681890.745262504</v>
      </c>
      <c r="M6" s="59">
        <f t="shared" si="1"/>
        <v>34692581.104184553</v>
      </c>
      <c r="N6" s="59">
        <f t="shared" si="1"/>
        <v>36786768.918266281</v>
      </c>
      <c r="O6" s="59">
        <f t="shared" si="1"/>
        <v>38967618.685019612</v>
      </c>
      <c r="P6" s="59">
        <f t="shared" si="1"/>
        <v>41238413.560455799</v>
      </c>
      <c r="Q6" s="59">
        <f t="shared" si="1"/>
        <v>43602559.896602847</v>
      </c>
      <c r="R6" s="59">
        <f t="shared" si="1"/>
        <v>46063591.957513943</v>
      </c>
      <c r="S6" s="59">
        <f t="shared" si="1"/>
        <v>48625176.820975631</v>
      </c>
      <c r="T6" s="59">
        <f t="shared" si="1"/>
        <v>51291119.473420992</v>
      </c>
      <c r="U6" s="59">
        <f t="shared" si="1"/>
        <v>54065368.105863497</v>
      </c>
      <c r="V6" s="59">
        <f t="shared" si="1"/>
        <v>56952019.618988827</v>
      </c>
      <c r="W6" s="59">
        <f t="shared" si="1"/>
        <v>59955325.345878601</v>
      </c>
      <c r="X6" s="59">
        <f t="shared" si="1"/>
        <v>63079697.001189597</v>
      </c>
      <c r="Y6" s="59">
        <f t="shared" si="1"/>
        <v>66329712.865976825</v>
      </c>
      <c r="Z6" s="59">
        <f t="shared" si="1"/>
        <v>69710124.217728928</v>
      </c>
      <c r="AA6" s="59">
        <f t="shared" si="1"/>
        <v>73225862.015579998</v>
      </c>
      <c r="AB6" s="59">
        <f t="shared" si="1"/>
        <v>76882043.851074666</v>
      </c>
      <c r="AC6" s="59">
        <f t="shared" si="1"/>
        <v>80683981.17529276</v>
      </c>
      <c r="AD6" s="59">
        <f t="shared" si="1"/>
        <v>84637186.813588053</v>
      </c>
      <c r="AE6" s="59">
        <f t="shared" si="1"/>
        <v>88747382.779661626</v>
      </c>
      <c r="AF6" s="59">
        <f t="shared" si="1"/>
        <v>93020508.4011769</v>
      </c>
    </row>
    <row r="7" spans="1:32" x14ac:dyDescent="0.35">
      <c r="A7" t="s">
        <v>21</v>
      </c>
      <c r="C7" s="4">
        <f>Depreciation!C8+Depreciation!C9</f>
        <v>24258674.39080888</v>
      </c>
      <c r="D7" s="4">
        <f>Depreciation!D8+Depreciation!D9</f>
        <v>25550937.331787653</v>
      </c>
      <c r="E7" s="4">
        <f>Depreciation!E8+Depreciation!E9</f>
        <v>26901064.218412884</v>
      </c>
      <c r="F7" s="4">
        <f>Depreciation!F8+Depreciation!F9</f>
        <v>28311435.065954372</v>
      </c>
      <c r="G7" s="4">
        <f>Depreciation!G8+Depreciation!G9</f>
        <v>29784522.957978867</v>
      </c>
      <c r="H7" s="4">
        <f>Depreciation!H8+Depreciation!H9</f>
        <v>31322897.56558539</v>
      </c>
      <c r="I7" s="4">
        <f>Depreciation!I8+Depreciation!I9</f>
        <v>32929228.796569757</v>
      </c>
      <c r="J7" s="4">
        <f>Depreciation!J8+Depreciation!J9</f>
        <v>34606290.579229973</v>
      </c>
      <c r="K7" s="4">
        <f>Depreciation!K8+Depreciation!K9</f>
        <v>36356964.785692751</v>
      </c>
      <c r="L7" s="4">
        <f>Depreciation!L8+Depreciation!L9</f>
        <v>38184245.299816012</v>
      </c>
      <c r="M7" s="4">
        <f>Depreciation!M8+Depreciation!M9</f>
        <v>40091242.234902605</v>
      </c>
      <c r="N7" s="4">
        <f>Depreciation!N8+Depreciation!N9</f>
        <v>42081186.306647748</v>
      </c>
      <c r="O7" s="4">
        <f>Depreciation!O8+Depreciation!O9</f>
        <v>44157433.366936028</v>
      </c>
      <c r="P7" s="4">
        <f>Depreciation!P8+Depreciation!P9</f>
        <v>46323469.104304746</v>
      </c>
      <c r="Q7" s="4">
        <f>Depreciation!Q8+Depreciation!Q9</f>
        <v>48582913.917097315</v>
      </c>
      <c r="R7" s="4">
        <f>Depreciation!R8+Depreciation!R9</f>
        <v>50939527.965545826</v>
      </c>
      <c r="S7" s="4">
        <f>Depreciation!S8+Depreciation!S9</f>
        <v>53397216.409243926</v>
      </c>
      <c r="T7" s="4">
        <f>Depreciation!T8+Depreciation!T9</f>
        <v>55960034.836701967</v>
      </c>
      <c r="U7" s="4">
        <f>Depreciation!U8+Depreciation!U9</f>
        <v>58632194.89391426</v>
      </c>
      <c r="V7" s="4">
        <f>Depreciation!V8+Depreciation!V9</f>
        <v>61418070.119115382</v>
      </c>
      <c r="W7" s="4">
        <f>Depreciation!W8+Depreciation!W9</f>
        <v>64322201.991157994</v>
      </c>
      <c r="X7" s="4">
        <f>Depreciation!X8+Depreciation!X9</f>
        <v>67349306.199209347</v>
      </c>
      <c r="Y7" s="4">
        <f>Depreciation!Y8+Depreciation!Y9</f>
        <v>70504279.141737029</v>
      </c>
      <c r="Z7" s="4">
        <f>Depreciation!Z8+Depreciation!Z9</f>
        <v>73792204.663038537</v>
      </c>
      <c r="AA7" s="4">
        <f>Depreciation!AA8+Depreciation!AA9</f>
        <v>77218361.035862193</v>
      </c>
      <c r="AB7" s="4">
        <f>Depreciation!AB8+Depreciation!AB9</f>
        <v>80788228.19897157</v>
      </c>
      <c r="AC7" s="4">
        <f>Depreciation!AC8+Depreciation!AC9</f>
        <v>84507495.258819252</v>
      </c>
      <c r="AD7" s="4">
        <f>Depreciation!AD8+Depreciation!AD9</f>
        <v>88382068.264821455</v>
      </c>
      <c r="AE7" s="4">
        <f>Depreciation!AE8+Depreciation!AE9</f>
        <v>92418078.268062755</v>
      </c>
      <c r="AF7" s="4">
        <f>Depreciation!AF8+Depreciation!AF9</f>
        <v>96621889.673608288</v>
      </c>
    </row>
    <row r="8" spans="1:32" x14ac:dyDescent="0.35">
      <c r="A8" t="s">
        <v>6</v>
      </c>
      <c r="C8" s="4">
        <f ca="1">'Debt worksheet'!C8</f>
        <v>2439776.7634338289</v>
      </c>
      <c r="D8" s="4">
        <f ca="1">'Debt worksheet'!D8</f>
        <v>3404115.530380425</v>
      </c>
      <c r="E8" s="4">
        <f ca="1">'Debt worksheet'!E8</f>
        <v>4280220.2478789249</v>
      </c>
      <c r="F8" s="4">
        <f ca="1">'Debt worksheet'!F8</f>
        <v>5102003.9263998307</v>
      </c>
      <c r="G8" s="4">
        <f ca="1">'Debt worksheet'!G8</f>
        <v>5846303.2798501728</v>
      </c>
      <c r="H8" s="4">
        <f ca="1">'Debt worksheet'!H8</f>
        <v>6486065.7232302157</v>
      </c>
      <c r="I8" s="4">
        <f ca="1">'Debt worksheet'!I8</f>
        <v>7041131.268294082</v>
      </c>
      <c r="J8" s="4">
        <f ca="1">'Debt worksheet'!J8</f>
        <v>7516648.2507388825</v>
      </c>
      <c r="K8" s="4">
        <f ca="1">'Debt worksheet'!K8</f>
        <v>7985322.0335977105</v>
      </c>
      <c r="L8" s="4">
        <f ca="1">'Debt worksheet'!L8</f>
        <v>8442154.0223713908</v>
      </c>
      <c r="M8" s="4">
        <f ca="1">'Debt worksheet'!M8</f>
        <v>8881523.5816520955</v>
      </c>
      <c r="N8" s="4">
        <f ca="1">'Debt worksheet'!N8</f>
        <v>9334012.2801792268</v>
      </c>
      <c r="O8" s="4">
        <f ca="1">'Debt worksheet'!O8</f>
        <v>9798055.0326333623</v>
      </c>
      <c r="P8" s="4">
        <f ca="1">'Debt worksheet'!P8</f>
        <v>10271832.006700322</v>
      </c>
      <c r="Q8" s="4">
        <f ca="1">'Debt worksheet'!Q8</f>
        <v>10753245.510273717</v>
      </c>
      <c r="R8" s="4">
        <f ca="1">'Debt worksheet'!R8</f>
        <v>11239895.19120888</v>
      </c>
      <c r="S8" s="4">
        <f ca="1">'Debt worksheet'!S8</f>
        <v>11729051.439939499</v>
      </c>
      <c r="T8" s="4">
        <f ca="1">'Debt worksheet'!T8</f>
        <v>12217626.878629141</v>
      </c>
      <c r="U8" s="4">
        <f ca="1">'Debt worksheet'!U8</f>
        <v>12743917.755071025</v>
      </c>
      <c r="V8" s="4">
        <f ca="1">'Debt worksheet'!V8</f>
        <v>13309456.048724256</v>
      </c>
      <c r="W8" s="4">
        <f ca="1">'Debt worksheet'!W8</f>
        <v>13915790.284555618</v>
      </c>
      <c r="X8" s="4">
        <f ca="1">'Debt worksheet'!X8</f>
        <v>14564482.506743548</v>
      </c>
      <c r="Y8" s="4">
        <f ca="1">'Debt worksheet'!Y8</f>
        <v>15257104.914041439</v>
      </c>
      <c r="Z8" s="4">
        <f ca="1">'Debt worksheet'!Z8</f>
        <v>15995236.132123785</v>
      </c>
      <c r="AA8" s="4">
        <f ca="1">'Debt worksheet'!AA8</f>
        <v>16780457.096721068</v>
      </c>
      <c r="AB8" s="4">
        <f ca="1">'Debt worksheet'!AB8</f>
        <v>17614346.519746546</v>
      </c>
      <c r="AC8" s="4">
        <f ca="1">'Debt worksheet'!AC8</f>
        <v>18498475.908926144</v>
      </c>
      <c r="AD8" s="4">
        <f ca="1">'Debt worksheet'!AD8</f>
        <v>19434404.109656606</v>
      </c>
      <c r="AE8" s="4">
        <f ca="1">'Debt worksheet'!AE8</f>
        <v>20423671.335931938</v>
      </c>
      <c r="AF8" s="4">
        <f ca="1">'Debt worksheet'!AF8</f>
        <v>21467792.655189138</v>
      </c>
    </row>
    <row r="9" spans="1:32" x14ac:dyDescent="0.35">
      <c r="A9" t="s">
        <v>22</v>
      </c>
      <c r="C9" s="4">
        <f ca="1">C5-C6-C7-C8</f>
        <v>-9555165.2595259994</v>
      </c>
      <c r="D9" s="4">
        <f t="shared" ref="D9:AF9" ca="1" si="2">D5-D6-D7-D8</f>
        <v>-6053146.1787703829</v>
      </c>
      <c r="E9" s="4">
        <f t="shared" ca="1" si="2"/>
        <v>-2844192.8567656772</v>
      </c>
      <c r="F9" s="4">
        <f t="shared" ca="1" si="2"/>
        <v>-582167.315680895</v>
      </c>
      <c r="G9" s="4">
        <f t="shared" ca="1" si="2"/>
        <v>2364386.2668811353</v>
      </c>
      <c r="H9" s="4">
        <f t="shared" ca="1" si="2"/>
        <v>6107317.7525844844</v>
      </c>
      <c r="I9" s="4">
        <f t="shared" ca="1" si="2"/>
        <v>9307588.9636482671</v>
      </c>
      <c r="J9" s="4">
        <f t="shared" ca="1" si="2"/>
        <v>12385736.383659549</v>
      </c>
      <c r="K9" s="4">
        <f t="shared" ca="1" si="2"/>
        <v>13412358.320056867</v>
      </c>
      <c r="L9" s="4">
        <f t="shared" ca="1" si="2"/>
        <v>14608392.504488101</v>
      </c>
      <c r="M9" s="4">
        <f t="shared" ca="1" si="2"/>
        <v>15992462.582738364</v>
      </c>
      <c r="N9" s="4">
        <f t="shared" ca="1" si="2"/>
        <v>16531098.14683052</v>
      </c>
      <c r="O9" s="4">
        <f t="shared" ca="1" si="2"/>
        <v>17143681.413982257</v>
      </c>
      <c r="P9" s="4">
        <f t="shared" ca="1" si="2"/>
        <v>17838426.261107087</v>
      </c>
      <c r="Q9" s="4">
        <f t="shared" ca="1" si="2"/>
        <v>18624236.863282762</v>
      </c>
      <c r="R9" s="4">
        <f t="shared" ca="1" si="2"/>
        <v>19510756.864410114</v>
      </c>
      <c r="S9" s="4">
        <f t="shared" ca="1" si="2"/>
        <v>20508421.712484643</v>
      </c>
      <c r="T9" s="4">
        <f t="shared" ca="1" si="2"/>
        <v>21628514.350151494</v>
      </c>
      <c r="U9" s="4">
        <f t="shared" ca="1" si="2"/>
        <v>21689740.417522814</v>
      </c>
      <c r="V9" s="4">
        <f t="shared" ca="1" si="2"/>
        <v>21743637.563306116</v>
      </c>
      <c r="W9" s="4">
        <f t="shared" ca="1" si="2"/>
        <v>21790899.200154107</v>
      </c>
      <c r="X9" s="4">
        <f t="shared" ca="1" si="2"/>
        <v>21832342.5228457</v>
      </c>
      <c r="Y9" s="4">
        <f t="shared" ca="1" si="2"/>
        <v>21868919.36929258</v>
      </c>
      <c r="Z9" s="4">
        <f t="shared" ca="1" si="2"/>
        <v>21901727.824797824</v>
      </c>
      <c r="AA9" s="4">
        <f t="shared" ca="1" si="2"/>
        <v>21932024.61415416</v>
      </c>
      <c r="AB9" s="4">
        <f t="shared" ca="1" si="2"/>
        <v>21961238.328633394</v>
      </c>
      <c r="AC9" s="4">
        <f t="shared" ca="1" si="2"/>
        <v>21990983.537512258</v>
      </c>
      <c r="AD9" s="4">
        <f t="shared" ca="1" si="2"/>
        <v>22023075.836509388</v>
      </c>
      <c r="AE9" s="4">
        <f t="shared" ca="1" si="2"/>
        <v>22059547.888377819</v>
      </c>
      <c r="AF9" s="4">
        <f t="shared" ca="1" si="2"/>
        <v>22102666.513918493</v>
      </c>
    </row>
    <row r="12" spans="1:32" x14ac:dyDescent="0.35">
      <c r="A12" t="s">
        <v>79</v>
      </c>
      <c r="C12" s="2">
        <f>Assumptions!$C$25*Assumptions!D9*Assumptions!D13</f>
        <v>17255384.006434295</v>
      </c>
      <c r="D12" s="2">
        <f>Assumptions!$C$25*Assumptions!E9*Assumptions!E13</f>
        <v>17993298.248334493</v>
      </c>
      <c r="E12" s="2">
        <f>Assumptions!$C$25*Assumptions!F9*Assumptions!F13</f>
        <v>18762768.868707404</v>
      </c>
      <c r="F12" s="2">
        <f>Assumptions!$C$25*Assumptions!G9*Assumptions!G13</f>
        <v>19565145.353666421</v>
      </c>
      <c r="G12" s="2">
        <f>Assumptions!$C$25*Assumptions!H9*Assumptions!H13</f>
        <v>20401834.899140134</v>
      </c>
      <c r="H12" s="2">
        <f>Assumptions!$C$25*Assumptions!I9*Assumptions!I13</f>
        <v>21274304.878791597</v>
      </c>
      <c r="I12" s="2">
        <f>Assumptions!$C$25*Assumptions!J9*Assumptions!J13</f>
        <v>22184085.417476412</v>
      </c>
      <c r="J12" s="2">
        <f>Assumptions!$C$25*Assumptions!K9*Assumptions!K13</f>
        <v>23132772.074752897</v>
      </c>
      <c r="K12" s="2">
        <f>Assumptions!$C$25*Assumptions!L9*Assumptions!L13</f>
        <v>24122028.643150687</v>
      </c>
      <c r="L12" s="2">
        <f>Assumptions!$C$25*Assumptions!M9*Assumptions!M13</f>
        <v>25153590.066105284</v>
      </c>
      <c r="M12" s="2">
        <f>Assumptions!$C$25*Assumptions!N9*Assumptions!N13</f>
        <v>26229265.48067601</v>
      </c>
      <c r="N12" s="2">
        <f>Assumptions!$C$25*Assumptions!O9*Assumptions!O13</f>
        <v>27350941.390383661</v>
      </c>
      <c r="O12" s="2">
        <f>Assumptions!$C$25*Assumptions!P9*Assumptions!P13</f>
        <v>28520584.97373224</v>
      </c>
      <c r="P12" s="2">
        <f>Assumptions!$C$25*Assumptions!Q9*Assumptions!Q13</f>
        <v>29740247.534217361</v>
      </c>
      <c r="Q12" s="2">
        <f>Assumptions!$C$25*Assumptions!R9*Assumptions!R13</f>
        <v>31012068.097871751</v>
      </c>
      <c r="R12" s="2">
        <f>Assumptions!$C$25*Assumptions!S9*Assumptions!S13</f>
        <v>32338277.16465722</v>
      </c>
      <c r="S12" s="2">
        <f>Assumptions!$C$25*Assumptions!T9*Assumptions!T13</f>
        <v>33721200.620282337</v>
      </c>
      <c r="T12" s="2">
        <f>Assumptions!$C$25*Assumptions!U9*Assumptions!U13</f>
        <v>35163263.81530606</v>
      </c>
      <c r="U12" s="2">
        <f>Assumptions!$C$25*Assumptions!V9*Assumptions!V13</f>
        <v>36666995.818681516</v>
      </c>
      <c r="V12" s="2">
        <f>Assumptions!$C$25*Assumptions!W9*Assumptions!W13</f>
        <v>38235033.853199363</v>
      </c>
      <c r="W12" s="2">
        <f>Assumptions!$C$25*Assumptions!X9*Assumptions!X13</f>
        <v>39870127.920609929</v>
      </c>
      <c r="X12" s="2">
        <f>Assumptions!$C$25*Assumptions!Y9*Assumptions!Y13</f>
        <v>41575145.62453527</v>
      </c>
      <c r="Y12" s="2">
        <f>Assumptions!$C$25*Assumptions!Z9*Assumptions!Z13</f>
        <v>43353077.199629709</v>
      </c>
      <c r="Z12" s="2">
        <f>Assumptions!$C$25*Assumptions!AA9*Assumptions!AA13</f>
        <v>45207040.755808838</v>
      </c>
      <c r="AA12" s="2">
        <f>Assumptions!$C$25*Assumptions!AB9*Assumptions!AB13</f>
        <v>47140287.746744238</v>
      </c>
      <c r="AB12" s="2">
        <f>Assumptions!$C$25*Assumptions!AC9*Assumptions!AC13</f>
        <v>49156208.672214501</v>
      </c>
      <c r="AC12" s="2">
        <f>Assumptions!$C$25*Assumptions!AD9*Assumptions!AD13</f>
        <v>51258339.024313256</v>
      </c>
      <c r="AD12" s="2">
        <f>Assumptions!$C$25*Assumptions!AE9*Assumptions!AE13</f>
        <v>53450365.487942517</v>
      </c>
      <c r="AE12" s="2">
        <f>Assumptions!$C$25*Assumptions!AF9*Assumptions!AF13</f>
        <v>55736132.406465821</v>
      </c>
      <c r="AF12" s="2">
        <f>Assumptions!$C$25*Assumptions!AG9*Assumptions!AG13</f>
        <v>58119648.523860231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618926.23828582081</v>
      </c>
      <c r="D14" s="5">
        <f>Assumptions!E122*Assumptions!E9</f>
        <v>1265085.2310562178</v>
      </c>
      <c r="E14" s="5">
        <f>Assumptions!F122*Assumptions!F9</f>
        <v>1939375.659209182</v>
      </c>
      <c r="F14" s="5">
        <f>Assumptions!G122*Assumptions!G9</f>
        <v>2642722.564949045</v>
      </c>
      <c r="G14" s="5">
        <f>Assumptions!H122*Assumptions!H9</f>
        <v>3376078.0767224054</v>
      </c>
      <c r="H14" s="5">
        <f>Assumptions!I122*Assumptions!I9</f>
        <v>4140422.1532923575</v>
      </c>
      <c r="I14" s="5">
        <f>Assumptions!J122*Assumptions!J9</f>
        <v>4936763.3474422544</v>
      </c>
      <c r="J14" s="5">
        <f>Assumptions!K122*Assumptions!K9</f>
        <v>5766139.5898125535</v>
      </c>
      <c r="K14" s="5">
        <f>Assumptions!L122*Assumptions!L9</f>
        <v>6629618.9933869839</v>
      </c>
      <c r="L14" s="5">
        <f>Assumptions!M122*Assumptions!M9</f>
        <v>7528300.6791572198</v>
      </c>
      <c r="M14" s="5">
        <f>Assumptions!N122*Assumptions!N9</f>
        <v>8463315.6235085465</v>
      </c>
      <c r="N14" s="5">
        <f>Assumptions!O122*Assumptions!O9</f>
        <v>9435827.5278826188</v>
      </c>
      <c r="O14" s="5">
        <f>Assumptions!P122*Assumptions!P9</f>
        <v>10447033.711287374</v>
      </c>
      <c r="P14" s="5">
        <f>Assumptions!Q122*Assumptions!Q9</f>
        <v>11498166.02623844</v>
      </c>
      <c r="Q14" s="5">
        <f>Assumptions!R122*Assumptions!R9</f>
        <v>12590491.798731094</v>
      </c>
      <c r="R14" s="5">
        <f>Assumptions!S122*Assumptions!S9</f>
        <v>13725314.792856723</v>
      </c>
      <c r="S14" s="5">
        <f>Assumptions!T122*Assumptions!T9</f>
        <v>14903976.200693294</v>
      </c>
      <c r="T14" s="5">
        <f>Assumptions!U122*Assumptions!U9</f>
        <v>16127855.658114932</v>
      </c>
      <c r="U14" s="5">
        <f>Assumptions!V122*Assumptions!V9</f>
        <v>17398372.287181985</v>
      </c>
      <c r="V14" s="5">
        <f>Assumptions!W122*Assumptions!W9</f>
        <v>18716985.765789464</v>
      </c>
      <c r="W14" s="5">
        <f>Assumptions!X122*Assumptions!X9</f>
        <v>20085197.425268672</v>
      </c>
      <c r="X14" s="5">
        <f>Assumptions!Y122*Assumptions!Y9</f>
        <v>21504551.376654327</v>
      </c>
      <c r="Y14" s="5">
        <f>Assumptions!Z122*Assumptions!Z9</f>
        <v>22976635.666347116</v>
      </c>
      <c r="Z14" s="5">
        <f>Assumptions!AA122*Assumptions!AA9</f>
        <v>24503083.461920094</v>
      </c>
      <c r="AA14" s="5">
        <f>Assumptions!AB122*Assumptions!AB9</f>
        <v>26085574.268835764</v>
      </c>
      <c r="AB14" s="5">
        <f>Assumptions!AC122*Assumptions!AC9</f>
        <v>27725835.178860158</v>
      </c>
      <c r="AC14" s="5">
        <f>Assumptions!AD122*Assumptions!AD9</f>
        <v>29425642.150979511</v>
      </c>
      <c r="AD14" s="5">
        <f>Assumptions!AE122*Assumptions!AE9</f>
        <v>31186821.32564554</v>
      </c>
      <c r="AE14" s="5">
        <f>Assumptions!AF122*Assumptions!AF9</f>
        <v>33011250.373195808</v>
      </c>
      <c r="AF14" s="5">
        <f>Assumptions!AG122*Assumptions!AG9</f>
        <v>34900859.877316669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17874310.244720116</v>
      </c>
      <c r="D27" s="2">
        <f t="shared" ref="D27:AF27" si="8">D12+D13+D14+D19+D20+D22+D24+D25</f>
        <v>19258383.479390711</v>
      </c>
      <c r="E27" s="2">
        <f t="shared" si="8"/>
        <v>20702144.527916584</v>
      </c>
      <c r="F27" s="2">
        <f t="shared" si="8"/>
        <v>22207867.918615468</v>
      </c>
      <c r="G27" s="2">
        <f t="shared" si="8"/>
        <v>23777912.97586254</v>
      </c>
      <c r="H27" s="2">
        <f t="shared" si="8"/>
        <v>25414727.032083955</v>
      </c>
      <c r="I27" s="2">
        <f t="shared" si="8"/>
        <v>27120848.764918666</v>
      </c>
      <c r="J27" s="2">
        <f t="shared" si="8"/>
        <v>28898911.664565451</v>
      </c>
      <c r="K27" s="2">
        <f t="shared" si="8"/>
        <v>30751647.636537671</v>
      </c>
      <c r="L27" s="2">
        <f t="shared" si="8"/>
        <v>32681890.745262504</v>
      </c>
      <c r="M27" s="2">
        <f t="shared" si="8"/>
        <v>34692581.104184553</v>
      </c>
      <c r="N27" s="2">
        <f t="shared" si="8"/>
        <v>36786768.918266281</v>
      </c>
      <c r="O27" s="2">
        <f t="shared" si="8"/>
        <v>38967618.685019612</v>
      </c>
      <c r="P27" s="2">
        <f t="shared" si="8"/>
        <v>41238413.560455799</v>
      </c>
      <c r="Q27" s="2">
        <f t="shared" si="8"/>
        <v>43602559.896602847</v>
      </c>
      <c r="R27" s="2">
        <f t="shared" si="8"/>
        <v>46063591.957513943</v>
      </c>
      <c r="S27" s="2">
        <f t="shared" si="8"/>
        <v>48625176.820975631</v>
      </c>
      <c r="T27" s="2">
        <f t="shared" si="8"/>
        <v>51291119.473420992</v>
      </c>
      <c r="U27" s="2">
        <f t="shared" si="8"/>
        <v>54065368.105863497</v>
      </c>
      <c r="V27" s="2">
        <f t="shared" si="8"/>
        <v>56952019.618988827</v>
      </c>
      <c r="W27" s="2">
        <f t="shared" si="8"/>
        <v>59955325.345878601</v>
      </c>
      <c r="X27" s="2">
        <f t="shared" si="8"/>
        <v>63079697.001189597</v>
      </c>
      <c r="Y27" s="2">
        <f t="shared" si="8"/>
        <v>66329712.865976825</v>
      </c>
      <c r="Z27" s="2">
        <f t="shared" si="8"/>
        <v>69710124.217728928</v>
      </c>
      <c r="AA27" s="2">
        <f t="shared" si="8"/>
        <v>73225862.015579998</v>
      </c>
      <c r="AB27" s="2">
        <f t="shared" si="8"/>
        <v>76882043.851074666</v>
      </c>
      <c r="AC27" s="2">
        <f t="shared" si="8"/>
        <v>80683981.17529276</v>
      </c>
      <c r="AD27" s="2">
        <f t="shared" si="8"/>
        <v>84637186.813588053</v>
      </c>
      <c r="AE27" s="2">
        <f t="shared" si="8"/>
        <v>88747382.779661626</v>
      </c>
      <c r="AF27" s="2">
        <f t="shared" si="8"/>
        <v>93020508.4011769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3W2DU3RAJ5R2-1900874439-816</_dlc_DocId>
    <_dlc_DocIdUrl xmlns="f54e2983-00ce-40fc-8108-18f351fc47bf">
      <Url>https://dia.cohesion.net.nz/Sites/LGV/TWRP/CAE/_layouts/15/DocIdRedir.aspx?ID=3W2DU3RAJ5R2-1900874439-816</Url>
      <Description>3W2DU3RAJ5R2-1900874439-816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174DD-EEDA-4B40-B652-BC5697B6C439}"/>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CBCC2D2A-763C-48F8-A3E5-6B0A81386C39}">
  <ds:schemaRefs>
    <ds:schemaRef ds:uri="http://schemas.microsoft.com/sharepoint/v3"/>
    <ds:schemaRef ds:uri="http://purl.org/dc/elements/1.1/"/>
    <ds:schemaRef ds:uri="http://schemas.openxmlformats.org/package/2006/metadata/core-properties"/>
    <ds:schemaRef ds:uri="http://schemas.microsoft.com/office/infopath/2007/PartnerControls"/>
    <ds:schemaRef ds:uri="http://purl.org/dc/terms/"/>
    <ds:schemaRef ds:uri="65b6d800-2dda-48d6-88d8-9e2b35e6f7ea"/>
    <ds:schemaRef ds:uri="08a23fc5-e034-477c-ac83-93bc1440f322"/>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65889525-7A3D-46AB-A3DA-90E99F0B1A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2021-07-05T13:08:49Z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a83c5031-e592-4f7c-b0b8-1dc3f7e22c4e</vt:lpwstr>
  </property>
</Properties>
</file>