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205" documentId="8_{DF9C5726-1E28-4444-800C-7FD5CBF78C09}" xr6:coauthVersionLast="45" xr6:coauthVersionMax="47" xr10:uidLastSave="{00AA2C07-7F52-44F9-AF9B-A90D075C79C7}"/>
  <bookViews>
    <workbookView xWindow="-110" yWindow="-110" windowWidth="22780" windowHeight="1466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c r="B34" i="21" s="1"/>
  <c r="C83" i="2"/>
  <c r="C87" i="2"/>
  <c r="C82" i="2"/>
  <c r="C58" i="2"/>
  <c r="C106" i="2"/>
  <c r="C63" i="2"/>
  <c r="C107" i="2" s="1"/>
  <c r="D11" i="2"/>
  <c r="C9" i="9" s="1"/>
  <c r="C40" i="2"/>
  <c r="C41" i="2"/>
  <c r="C39" i="2"/>
  <c r="C36" i="2"/>
  <c r="C37" i="2"/>
  <c r="C35" i="2"/>
  <c r="F9" i="2"/>
  <c r="E9" i="2"/>
  <c r="D9" i="2"/>
  <c r="G11" i="2"/>
  <c r="F9" i="9" s="1"/>
  <c r="V9" i="2"/>
  <c r="E11" i="2"/>
  <c r="F11" i="2"/>
  <c r="E9" i="9" s="1"/>
  <c r="H11" i="2"/>
  <c r="G9" i="9" s="1"/>
  <c r="I11" i="2"/>
  <c r="C67" i="2"/>
  <c r="C72" i="2"/>
  <c r="C5" i="3"/>
  <c r="B7" i="21"/>
  <c r="D3" i="3"/>
  <c r="E3" i="3"/>
  <c r="F3" i="3" s="1"/>
  <c r="G3" i="3" s="1"/>
  <c r="H3" i="3" s="1"/>
  <c r="I3" i="3" s="1"/>
  <c r="J3" i="3" s="1"/>
  <c r="K3" i="3" s="1"/>
  <c r="L3" i="3" s="1"/>
  <c r="M3" i="3" s="1"/>
  <c r="N3" i="3" s="1"/>
  <c r="O3" i="3" s="1"/>
  <c r="P3" i="3" s="1"/>
  <c r="Q3" i="3" s="1"/>
  <c r="R3" i="3" s="1"/>
  <c r="S3" i="3" s="1"/>
  <c r="T3" i="3" s="1"/>
  <c r="U3" i="3"/>
  <c r="V3" i="3" s="1"/>
  <c r="W3" i="3" s="1"/>
  <c r="X3" i="3" s="1"/>
  <c r="Y3" i="3" s="1"/>
  <c r="Z3" i="3" s="1"/>
  <c r="AA3" i="3" s="1"/>
  <c r="AB3" i="3" s="1"/>
  <c r="AC3" i="3" s="1"/>
  <c r="AD3" i="3" s="1"/>
  <c r="AE3" i="3" s="1"/>
  <c r="AF3" i="3" s="1"/>
  <c r="D3" i="6"/>
  <c r="E3" i="6" s="1"/>
  <c r="F3" i="6"/>
  <c r="G3" i="6"/>
  <c r="H3" i="6"/>
  <c r="I3" i="6" s="1"/>
  <c r="J3" i="6" s="1"/>
  <c r="K3" i="6"/>
  <c r="L3" i="6" s="1"/>
  <c r="M3" i="6" s="1"/>
  <c r="N3" i="6" s="1"/>
  <c r="O3" i="6" s="1"/>
  <c r="P3" i="6" s="1"/>
  <c r="Q3" i="6" s="1"/>
  <c r="R3" i="6" s="1"/>
  <c r="S3" i="6" s="1"/>
  <c r="T3" i="6" s="1"/>
  <c r="U3" i="6" s="1"/>
  <c r="V3" i="6"/>
  <c r="W3" i="6" s="1"/>
  <c r="X3" i="6" s="1"/>
  <c r="Y3" i="6" s="1"/>
  <c r="Z3" i="6" s="1"/>
  <c r="AA3" i="6" s="1"/>
  <c r="AB3" i="6" s="1"/>
  <c r="AC3" i="6" s="1"/>
  <c r="AD3" i="6" s="1"/>
  <c r="AE3" i="6" s="1"/>
  <c r="AF3" i="6" s="1"/>
  <c r="D3" i="4"/>
  <c r="E3" i="4"/>
  <c r="F3" i="4" s="1"/>
  <c r="G3" i="4" s="1"/>
  <c r="H3" i="4" s="1"/>
  <c r="I3" i="4" s="1"/>
  <c r="J3" i="4" s="1"/>
  <c r="K3" i="4" s="1"/>
  <c r="L3" i="4" s="1"/>
  <c r="M3" i="4" s="1"/>
  <c r="N3" i="4" s="1"/>
  <c r="O3" i="4"/>
  <c r="P3" i="4" s="1"/>
  <c r="Q3" i="4" s="1"/>
  <c r="R3" i="4" s="1"/>
  <c r="S3" i="4" s="1"/>
  <c r="T3" i="4" s="1"/>
  <c r="U3" i="4" s="1"/>
  <c r="V3" i="4" s="1"/>
  <c r="W3" i="4" s="1"/>
  <c r="X3" i="4" s="1"/>
  <c r="Y3" i="4" s="1"/>
  <c r="Z3" i="4" s="1"/>
  <c r="AA3" i="4" s="1"/>
  <c r="AB3" i="4" s="1"/>
  <c r="AC3" i="4" s="1"/>
  <c r="AD3" i="4" s="1"/>
  <c r="AE3" i="4" s="1"/>
  <c r="AF3" i="4" s="1"/>
  <c r="C3" i="5"/>
  <c r="D3" i="5"/>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c r="E15" i="9"/>
  <c r="F15" i="9"/>
  <c r="C15" i="9"/>
  <c r="D3" i="8"/>
  <c r="E3" i="8"/>
  <c r="F3" i="8" s="1"/>
  <c r="G3" i="8" s="1"/>
  <c r="H3" i="8" s="1"/>
  <c r="I3" i="8" s="1"/>
  <c r="J3" i="8" s="1"/>
  <c r="K3" i="8"/>
  <c r="L3" i="8" s="1"/>
  <c r="M3" i="8"/>
  <c r="N3" i="8" s="1"/>
  <c r="O3" i="8" s="1"/>
  <c r="P3" i="8" s="1"/>
  <c r="Q3" i="8" s="1"/>
  <c r="R3" i="8" s="1"/>
  <c r="S3" i="8" s="1"/>
  <c r="T3" i="8" s="1"/>
  <c r="U3" i="8" s="1"/>
  <c r="V3" i="8" s="1"/>
  <c r="W3" i="8" s="1"/>
  <c r="X3" i="8"/>
  <c r="Y3" i="8" s="1"/>
  <c r="Z3" i="8" s="1"/>
  <c r="AA3" i="8"/>
  <c r="AB3" i="8" s="1"/>
  <c r="AC3" i="8" s="1"/>
  <c r="AD3" i="8" s="1"/>
  <c r="AE3" i="8" s="1"/>
  <c r="AF3" i="8" s="1"/>
  <c r="F3" i="7"/>
  <c r="G3" i="7" s="1"/>
  <c r="H3" i="7"/>
  <c r="I3" i="7" s="1"/>
  <c r="J3" i="7"/>
  <c r="K3" i="7" s="1"/>
  <c r="L3" i="7" s="1"/>
  <c r="M3" i="7" s="1"/>
  <c r="N3" i="7" s="1"/>
  <c r="O3" i="7" s="1"/>
  <c r="P3" i="7" s="1"/>
  <c r="Q3" i="7" s="1"/>
  <c r="R3" i="7" s="1"/>
  <c r="S3" i="7" s="1"/>
  <c r="T3" i="7" s="1"/>
  <c r="U3" i="7"/>
  <c r="V3" i="7" s="1"/>
  <c r="W3" i="7" s="1"/>
  <c r="X3" i="7" s="1"/>
  <c r="Y3" i="7" s="1"/>
  <c r="Z3" i="7" s="1"/>
  <c r="AA3" i="7" s="1"/>
  <c r="AB3" i="7" s="1"/>
  <c r="AC3" i="7" s="1"/>
  <c r="AD3" i="7" s="1"/>
  <c r="AE3" i="7" s="1"/>
  <c r="AF3" i="7" s="1"/>
  <c r="AG3" i="7" s="1"/>
  <c r="AH3" i="7" s="1"/>
  <c r="D16" i="8"/>
  <c r="E16" i="8"/>
  <c r="F16" i="8"/>
  <c r="C16" i="8"/>
  <c r="D3" i="9"/>
  <c r="E3" i="9"/>
  <c r="F3" i="9" s="1"/>
  <c r="G3" i="9" s="1"/>
  <c r="H3" i="9" s="1"/>
  <c r="I3" i="9" s="1"/>
  <c r="J3" i="9" s="1"/>
  <c r="K3" i="9" s="1"/>
  <c r="L3" i="9" s="1"/>
  <c r="M3" i="9" s="1"/>
  <c r="N3" i="9" s="1"/>
  <c r="O3" i="9" s="1"/>
  <c r="P3" i="9" s="1"/>
  <c r="Q3" i="9" s="1"/>
  <c r="R3" i="9" s="1"/>
  <c r="S3" i="9" s="1"/>
  <c r="T3" i="9" s="1"/>
  <c r="U3" i="9"/>
  <c r="V3" i="9" s="1"/>
  <c r="W3" i="9" s="1"/>
  <c r="X3" i="9" s="1"/>
  <c r="Y3" i="9" s="1"/>
  <c r="Z3" i="9" s="1"/>
  <c r="AA3" i="9" s="1"/>
  <c r="AB3" i="9" s="1"/>
  <c r="AC3" i="9" s="1"/>
  <c r="AD3" i="9" s="1"/>
  <c r="AE3" i="9" s="1"/>
  <c r="AF3" i="9" s="1"/>
  <c r="D45" i="2"/>
  <c r="C16" i="9"/>
  <c r="L11" i="2"/>
  <c r="K9" i="9" s="1"/>
  <c r="M11" i="2"/>
  <c r="L9" i="9" s="1"/>
  <c r="N11" i="2"/>
  <c r="M9" i="9" s="1"/>
  <c r="O11" i="2"/>
  <c r="N9" i="9"/>
  <c r="P11" i="2"/>
  <c r="O9" i="9" s="1"/>
  <c r="Q11" i="2"/>
  <c r="P9" i="9" s="1"/>
  <c r="R11" i="2"/>
  <c r="Q9" i="9" s="1"/>
  <c r="S11" i="2"/>
  <c r="R9" i="9"/>
  <c r="T11" i="2"/>
  <c r="S9" i="9" s="1"/>
  <c r="U11" i="2"/>
  <c r="T9" i="9" s="1"/>
  <c r="V11" i="2"/>
  <c r="U9" i="9" s="1"/>
  <c r="W11" i="2"/>
  <c r="V9" i="9"/>
  <c r="X11" i="2"/>
  <c r="W9" i="9" s="1"/>
  <c r="Y11" i="2"/>
  <c r="X9" i="9"/>
  <c r="Z11" i="2"/>
  <c r="Y9" i="9" s="1"/>
  <c r="AA11" i="2"/>
  <c r="Z9" i="9"/>
  <c r="AB11" i="2"/>
  <c r="AA9" i="9" s="1"/>
  <c r="AC11" i="2"/>
  <c r="AB9" i="9" s="1"/>
  <c r="AD11" i="2"/>
  <c r="AC9" i="9" s="1"/>
  <c r="AE11" i="2"/>
  <c r="AD9" i="9"/>
  <c r="AF11" i="2"/>
  <c r="AE9" i="9" s="1"/>
  <c r="AG11" i="2"/>
  <c r="AF9" i="9" s="1"/>
  <c r="D9" i="9"/>
  <c r="H9" i="9"/>
  <c r="J11" i="2"/>
  <c r="I9" i="9"/>
  <c r="K11" i="2"/>
  <c r="J9" i="9" s="1"/>
  <c r="E4" i="2"/>
  <c r="F4" i="2" s="1"/>
  <c r="G4" i="2" s="1"/>
  <c r="H4" i="2" s="1"/>
  <c r="I4" i="2" s="1"/>
  <c r="J4" i="2"/>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D17" i="8"/>
  <c r="D22" i="8" s="1"/>
  <c r="AG9" i="2"/>
  <c r="AF12" i="8" s="1"/>
  <c r="AF9" i="2"/>
  <c r="AE9" i="2"/>
  <c r="AD9" i="2"/>
  <c r="AC9" i="2"/>
  <c r="AB9" i="2"/>
  <c r="AA9" i="2"/>
  <c r="Z9" i="2"/>
  <c r="Y9" i="2"/>
  <c r="X9" i="2"/>
  <c r="W9" i="2"/>
  <c r="V12" i="8" s="1"/>
  <c r="U9" i="2"/>
  <c r="T9" i="2"/>
  <c r="S9" i="2"/>
  <c r="R9" i="2"/>
  <c r="Q9" i="2"/>
  <c r="P12" i="8" s="1"/>
  <c r="P9" i="2"/>
  <c r="O9" i="2"/>
  <c r="N9" i="2"/>
  <c r="M9" i="2"/>
  <c r="L12" i="8" s="1"/>
  <c r="L9" i="2"/>
  <c r="K9" i="2"/>
  <c r="J9" i="2"/>
  <c r="I9" i="2"/>
  <c r="H9" i="2"/>
  <c r="G9" i="2"/>
  <c r="B11" i="5"/>
  <c r="C22" i="6"/>
  <c r="C129" i="2"/>
  <c r="C135" i="2"/>
  <c r="K135" i="2" s="1"/>
  <c r="C22" i="8"/>
  <c r="H44" i="2"/>
  <c r="I44" i="2" s="1"/>
  <c r="J44" i="2" s="1"/>
  <c r="I15" i="9" s="1"/>
  <c r="H43" i="2"/>
  <c r="I43" i="2" s="1"/>
  <c r="G15" i="9"/>
  <c r="G16" i="8"/>
  <c r="D13" i="2"/>
  <c r="E13" i="2"/>
  <c r="D12" i="8" s="1"/>
  <c r="D19" i="8" s="1"/>
  <c r="F13" i="2"/>
  <c r="E12" i="8" s="1"/>
  <c r="C5" i="8"/>
  <c r="G13" i="2"/>
  <c r="F12" i="8" s="1"/>
  <c r="H15" i="9"/>
  <c r="AF13" i="2"/>
  <c r="J43" i="2"/>
  <c r="K43" i="2" s="1"/>
  <c r="H16" i="8"/>
  <c r="AE13" i="2"/>
  <c r="AD12" i="8"/>
  <c r="V13" i="2"/>
  <c r="V135" i="2" s="1"/>
  <c r="U12" i="8"/>
  <c r="U13" i="2"/>
  <c r="J13" i="2"/>
  <c r="C12" i="8"/>
  <c r="C20" i="8"/>
  <c r="O13" i="2"/>
  <c r="N12" i="8" s="1"/>
  <c r="AB13" i="2"/>
  <c r="AA12" i="8"/>
  <c r="S13" i="2"/>
  <c r="R12" i="8" s="1"/>
  <c r="Z13" i="2"/>
  <c r="Z135" i="2"/>
  <c r="AG13" i="2"/>
  <c r="AC13" i="2"/>
  <c r="AB12" i="8"/>
  <c r="AA13" i="2"/>
  <c r="Q13" i="2"/>
  <c r="P13" i="2"/>
  <c r="O12" i="8" s="1"/>
  <c r="G135" i="2"/>
  <c r="W13" i="2"/>
  <c r="T13" i="2"/>
  <c r="T135" i="2"/>
  <c r="Y13" i="2"/>
  <c r="X12" i="8" s="1"/>
  <c r="N13" i="2"/>
  <c r="M12" i="8" s="1"/>
  <c r="L13" i="2"/>
  <c r="R13" i="2"/>
  <c r="I13" i="2"/>
  <c r="H12" i="8" s="1"/>
  <c r="X13" i="2"/>
  <c r="X135" i="2"/>
  <c r="AD13" i="2"/>
  <c r="K13" i="2"/>
  <c r="M13" i="2"/>
  <c r="H13" i="2"/>
  <c r="G12" i="8"/>
  <c r="I16" i="8"/>
  <c r="AE12" i="8"/>
  <c r="S12" i="8"/>
  <c r="O135" i="2"/>
  <c r="C19" i="8"/>
  <c r="W12" i="8"/>
  <c r="E6" i="7"/>
  <c r="D5" i="8"/>
  <c r="E5" i="8" s="1"/>
  <c r="F5" i="8"/>
  <c r="G5" i="8" s="1"/>
  <c r="H5" i="8"/>
  <c r="I5" i="8" s="1"/>
  <c r="J5" i="8" s="1"/>
  <c r="K5" i="8" s="1"/>
  <c r="L5" i="8" s="1"/>
  <c r="Y12" i="8"/>
  <c r="Q12" i="8"/>
  <c r="H135" i="2"/>
  <c r="J12" i="8"/>
  <c r="W135" i="2"/>
  <c r="T12" i="8"/>
  <c r="F135" i="2"/>
  <c r="E19" i="8"/>
  <c r="C17" i="2"/>
  <c r="C18" i="2" s="1"/>
  <c r="C66" i="2"/>
  <c r="C68" i="2" s="1"/>
  <c r="C71" i="2"/>
  <c r="C73" i="2"/>
  <c r="C75" i="2"/>
  <c r="C7" i="6"/>
  <c r="C6" i="6"/>
  <c r="J111" i="2"/>
  <c r="B20" i="21" l="1"/>
  <c r="M5" i="8"/>
  <c r="I5" i="9"/>
  <c r="I11" i="9" s="1"/>
  <c r="I8" i="6"/>
  <c r="M111" i="2"/>
  <c r="AF111" i="2"/>
  <c r="Q111" i="2"/>
  <c r="AG111" i="2"/>
  <c r="Z111" i="2"/>
  <c r="F111" i="2"/>
  <c r="AA111" i="2"/>
  <c r="AB111" i="2"/>
  <c r="AE111" i="2"/>
  <c r="Y111" i="2"/>
  <c r="O111" i="2"/>
  <c r="T111" i="2"/>
  <c r="H111" i="2"/>
  <c r="K111" i="2"/>
  <c r="W111" i="2"/>
  <c r="E111" i="2"/>
  <c r="X111" i="2"/>
  <c r="D111" i="2"/>
  <c r="AD111" i="2"/>
  <c r="G111" i="2"/>
  <c r="L111" i="2"/>
  <c r="AC111" i="2"/>
  <c r="V111" i="2"/>
  <c r="P111" i="2"/>
  <c r="F19" i="8"/>
  <c r="R111" i="2"/>
  <c r="I111" i="2"/>
  <c r="S111" i="2"/>
  <c r="N111" i="2"/>
  <c r="U111" i="2"/>
  <c r="J135" i="2"/>
  <c r="I12" i="8"/>
  <c r="H19" i="8"/>
  <c r="G19" i="8"/>
  <c r="K12" i="8"/>
  <c r="L135" i="2"/>
  <c r="N135" i="2"/>
  <c r="AC12" i="8"/>
  <c r="D20" i="8"/>
  <c r="J16" i="8"/>
  <c r="J19" i="8" s="1"/>
  <c r="L43" i="2"/>
  <c r="E135" i="2"/>
  <c r="AA135" i="2"/>
  <c r="Q135" i="2"/>
  <c r="AG135" i="2"/>
  <c r="B36" i="21" s="1"/>
  <c r="M135" i="2"/>
  <c r="B23" i="21" s="1"/>
  <c r="D135" i="2"/>
  <c r="AE135" i="2"/>
  <c r="B10" i="21"/>
  <c r="B12" i="21" s="1"/>
  <c r="B16" i="21" s="1"/>
  <c r="AF135" i="2"/>
  <c r="Y135" i="2"/>
  <c r="P135" i="2"/>
  <c r="AD135" i="2"/>
  <c r="U135" i="2"/>
  <c r="AB135" i="2"/>
  <c r="R135" i="2"/>
  <c r="I135" i="2"/>
  <c r="S135" i="2"/>
  <c r="AC135" i="2"/>
  <c r="B6" i="5"/>
  <c r="Z12" i="8"/>
  <c r="F45" i="2"/>
  <c r="D16" i="9"/>
  <c r="K44" i="2"/>
  <c r="C89" i="2"/>
  <c r="C94" i="2" s="1"/>
  <c r="C90" i="2"/>
  <c r="C95" i="2" s="1"/>
  <c r="F8" i="6" l="1"/>
  <c r="F5" i="9"/>
  <c r="F11" i="9" s="1"/>
  <c r="S8" i="6"/>
  <c r="S5" i="9"/>
  <c r="S11" i="9" s="1"/>
  <c r="B25" i="21"/>
  <c r="B29" i="21" s="1"/>
  <c r="M8" i="6"/>
  <c r="M5" i="9"/>
  <c r="M11" i="9" s="1"/>
  <c r="AC5" i="9"/>
  <c r="AC11" i="9" s="1"/>
  <c r="AC8" i="6"/>
  <c r="N8" i="6"/>
  <c r="N5" i="9"/>
  <c r="N11" i="9" s="1"/>
  <c r="P5" i="9"/>
  <c r="P11" i="9" s="1"/>
  <c r="P8" i="6"/>
  <c r="J15" i="9"/>
  <c r="L44" i="2"/>
  <c r="R5" i="9"/>
  <c r="R11" i="9" s="1"/>
  <c r="R8" i="6"/>
  <c r="C8" i="6"/>
  <c r="C5" i="9"/>
  <c r="C11" i="9" s="1"/>
  <c r="X5" i="9"/>
  <c r="X11" i="9" s="1"/>
  <c r="X8" i="6"/>
  <c r="AE8" i="6"/>
  <c r="AE5" i="9"/>
  <c r="AE11" i="9" s="1"/>
  <c r="W5" i="9"/>
  <c r="W11" i="9" s="1"/>
  <c r="W8" i="6"/>
  <c r="AD5" i="9"/>
  <c r="AD11" i="9" s="1"/>
  <c r="AD8" i="6"/>
  <c r="L5" i="9"/>
  <c r="L11" i="9" s="1"/>
  <c r="L8" i="6"/>
  <c r="E17" i="8"/>
  <c r="G45" i="2"/>
  <c r="E16" i="9"/>
  <c r="AA8" i="6"/>
  <c r="AA5" i="9"/>
  <c r="AA11" i="9" s="1"/>
  <c r="I19" i="8"/>
  <c r="Q5" i="9"/>
  <c r="Q11" i="9" s="1"/>
  <c r="Q8" i="6"/>
  <c r="U8" i="6"/>
  <c r="U5" i="9"/>
  <c r="U11" i="9" s="1"/>
  <c r="V5" i="9"/>
  <c r="V11" i="9" s="1"/>
  <c r="V8" i="6"/>
  <c r="Z8" i="6"/>
  <c r="Z5" i="9"/>
  <c r="Z11" i="9" s="1"/>
  <c r="C96" i="2"/>
  <c r="C102" i="2" s="1"/>
  <c r="H5" i="9"/>
  <c r="H11" i="9" s="1"/>
  <c r="H8" i="6"/>
  <c r="O5" i="9"/>
  <c r="O11" i="9" s="1"/>
  <c r="O8" i="6"/>
  <c r="D5" i="9"/>
  <c r="D11" i="9" s="1"/>
  <c r="D8" i="6"/>
  <c r="AB5" i="9"/>
  <c r="AB11" i="9" s="1"/>
  <c r="AB8" i="6"/>
  <c r="J8" i="6"/>
  <c r="J5" i="9"/>
  <c r="J11" i="9" s="1"/>
  <c r="E5" i="9"/>
  <c r="E11" i="9" s="1"/>
  <c r="E8" i="6"/>
  <c r="M43" i="2"/>
  <c r="K16" i="8"/>
  <c r="K19" i="8" s="1"/>
  <c r="K5" i="9"/>
  <c r="K11" i="9" s="1"/>
  <c r="K8" i="6"/>
  <c r="G8" i="6"/>
  <c r="G5" i="9"/>
  <c r="G11" i="9" s="1"/>
  <c r="Y5" i="9"/>
  <c r="Y11" i="9" s="1"/>
  <c r="Y8" i="6"/>
  <c r="N5" i="8"/>
  <c r="T5" i="9"/>
  <c r="T11" i="9" s="1"/>
  <c r="T8" i="6"/>
  <c r="AF8" i="6"/>
  <c r="AF5" i="9"/>
  <c r="AF11" i="9" s="1"/>
  <c r="C18" i="9" l="1"/>
  <c r="N43" i="2"/>
  <c r="L16" i="8"/>
  <c r="L19" i="8" s="1"/>
  <c r="D113" i="2"/>
  <c r="M113" i="2"/>
  <c r="AD113" i="2"/>
  <c r="P113" i="2"/>
  <c r="K113" i="2"/>
  <c r="T113" i="2"/>
  <c r="O113" i="2"/>
  <c r="E113" i="2"/>
  <c r="AB113" i="2"/>
  <c r="AG113" i="2"/>
  <c r="AC113" i="2"/>
  <c r="W113" i="2"/>
  <c r="R113" i="2"/>
  <c r="Y113" i="2"/>
  <c r="AE113" i="2"/>
  <c r="Z113" i="2"/>
  <c r="F113" i="2"/>
  <c r="H113" i="2"/>
  <c r="S113" i="2"/>
  <c r="V113" i="2"/>
  <c r="AF113" i="2"/>
  <c r="L113" i="2"/>
  <c r="J113" i="2"/>
  <c r="N113" i="2"/>
  <c r="Q113" i="2"/>
  <c r="G113" i="2"/>
  <c r="U113" i="2"/>
  <c r="X113" i="2"/>
  <c r="I113" i="2"/>
  <c r="AA113" i="2"/>
  <c r="F16" i="9"/>
  <c r="F17" i="8"/>
  <c r="H45" i="2"/>
  <c r="E22" i="8"/>
  <c r="E20" i="8"/>
  <c r="M44" i="2"/>
  <c r="K15" i="9"/>
  <c r="F18" i="9"/>
  <c r="E18" i="9"/>
  <c r="D18" i="9"/>
  <c r="O5" i="8"/>
  <c r="I6" i="9" l="1"/>
  <c r="I12" i="9" s="1"/>
  <c r="J115" i="2"/>
  <c r="N6" i="9"/>
  <c r="N12" i="9" s="1"/>
  <c r="Z6" i="9"/>
  <c r="Z12" i="9" s="1"/>
  <c r="K6" i="9"/>
  <c r="K12" i="9" s="1"/>
  <c r="L115" i="2"/>
  <c r="X6" i="9"/>
  <c r="X12" i="9" s="1"/>
  <c r="S6" i="9"/>
  <c r="S12" i="9" s="1"/>
  <c r="L15" i="9"/>
  <c r="N44" i="2"/>
  <c r="G17" i="8"/>
  <c r="I45" i="2"/>
  <c r="G16" i="9"/>
  <c r="G18" i="9" s="1"/>
  <c r="I116" i="2"/>
  <c r="H6" i="9"/>
  <c r="H12" i="9" s="1"/>
  <c r="I115" i="2"/>
  <c r="I118" i="2" s="1"/>
  <c r="AE6" i="9"/>
  <c r="AE12" i="9" s="1"/>
  <c r="Q6" i="9"/>
  <c r="Q12" i="9" s="1"/>
  <c r="J6" i="9"/>
  <c r="J12" i="9" s="1"/>
  <c r="K115" i="2"/>
  <c r="F22" i="8"/>
  <c r="F20" i="8"/>
  <c r="W6" i="9"/>
  <c r="W12" i="9" s="1"/>
  <c r="U6" i="9"/>
  <c r="U12" i="9" s="1"/>
  <c r="V6" i="9"/>
  <c r="V12" i="9" s="1"/>
  <c r="O6" i="9"/>
  <c r="O12" i="9" s="1"/>
  <c r="T6" i="9"/>
  <c r="T12" i="9" s="1"/>
  <c r="AC6" i="9"/>
  <c r="AC12" i="9" s="1"/>
  <c r="R6" i="9"/>
  <c r="R12" i="9" s="1"/>
  <c r="AB6" i="9"/>
  <c r="AB12" i="9" s="1"/>
  <c r="O43" i="2"/>
  <c r="M16" i="8"/>
  <c r="M19" i="8" s="1"/>
  <c r="G118" i="2"/>
  <c r="F6" i="9"/>
  <c r="F12" i="9" s="1"/>
  <c r="G115" i="2"/>
  <c r="G116" i="2"/>
  <c r="H115" i="2"/>
  <c r="H118" i="2" s="1"/>
  <c r="H116" i="2"/>
  <c r="G6" i="9"/>
  <c r="G12" i="9" s="1"/>
  <c r="AF6" i="9"/>
  <c r="AF12" i="9" s="1"/>
  <c r="M115" i="2"/>
  <c r="L6" i="9"/>
  <c r="L12" i="9" s="1"/>
  <c r="P6" i="9"/>
  <c r="P12" i="9" s="1"/>
  <c r="F115" i="2"/>
  <c r="F118" i="2" s="1"/>
  <c r="E6" i="9"/>
  <c r="E12" i="9" s="1"/>
  <c r="F116" i="2"/>
  <c r="AA6" i="9"/>
  <c r="AA12" i="9" s="1"/>
  <c r="C6" i="9"/>
  <c r="C12" i="9" s="1"/>
  <c r="D118" i="2"/>
  <c r="D115" i="2"/>
  <c r="C113" i="2"/>
  <c r="C114" i="2" s="1"/>
  <c r="D116" i="2"/>
  <c r="M6" i="9"/>
  <c r="M12" i="9" s="1"/>
  <c r="N115" i="2"/>
  <c r="Y6" i="9"/>
  <c r="Y12" i="9" s="1"/>
  <c r="D6" i="9"/>
  <c r="D12" i="9" s="1"/>
  <c r="E116" i="2"/>
  <c r="E115" i="2"/>
  <c r="E118" i="2"/>
  <c r="P5" i="8"/>
  <c r="AD6" i="9"/>
  <c r="AD12" i="9" s="1"/>
  <c r="Q5" i="8" l="1"/>
  <c r="F20" i="9"/>
  <c r="F21" i="9"/>
  <c r="G22" i="8"/>
  <c r="G20" i="8"/>
  <c r="I20" i="9"/>
  <c r="L20" i="9"/>
  <c r="G20" i="9"/>
  <c r="G21" i="9"/>
  <c r="P43" i="2"/>
  <c r="N16" i="8"/>
  <c r="N19" i="8" s="1"/>
  <c r="E122" i="2"/>
  <c r="D14" i="8" s="1"/>
  <c r="G122" i="2"/>
  <c r="F14" i="8" s="1"/>
  <c r="I122" i="2"/>
  <c r="H14" i="8" s="1"/>
  <c r="D122" i="2"/>
  <c r="C14" i="8" s="1"/>
  <c r="H122" i="2"/>
  <c r="G14" i="8" s="1"/>
  <c r="I120" i="2"/>
  <c r="F122" i="2"/>
  <c r="E14" i="8" s="1"/>
  <c r="D120" i="2"/>
  <c r="G120" i="2"/>
  <c r="F120" i="2"/>
  <c r="E120" i="2"/>
  <c r="H120" i="2"/>
  <c r="H20" i="9"/>
  <c r="C20" i="9"/>
  <c r="C21" i="9"/>
  <c r="K20" i="9"/>
  <c r="E20" i="9"/>
  <c r="E21" i="9"/>
  <c r="J45" i="2"/>
  <c r="H17" i="8"/>
  <c r="H16" i="9"/>
  <c r="H18" i="9" s="1"/>
  <c r="D20" i="9"/>
  <c r="D21" i="9"/>
  <c r="J20" i="9"/>
  <c r="O44" i="2"/>
  <c r="M15" i="9"/>
  <c r="M20" i="9" s="1"/>
  <c r="C9" i="6" l="1"/>
  <c r="C7" i="9"/>
  <c r="C13" i="9" s="1"/>
  <c r="N15" i="9"/>
  <c r="N20" i="9" s="1"/>
  <c r="P44" i="2"/>
  <c r="O115" i="2"/>
  <c r="D9" i="6"/>
  <c r="D7" i="9"/>
  <c r="D13" i="9" s="1"/>
  <c r="H25" i="8"/>
  <c r="H24" i="8"/>
  <c r="Q43" i="2"/>
  <c r="O16" i="8"/>
  <c r="O19" i="8" s="1"/>
  <c r="G7" i="9"/>
  <c r="G13" i="9" s="1"/>
  <c r="G9" i="6"/>
  <c r="H22" i="8"/>
  <c r="H20" i="8"/>
  <c r="H27" i="8" s="1"/>
  <c r="H6" i="8" s="1"/>
  <c r="F25" i="8"/>
  <c r="F24" i="8"/>
  <c r="F27" i="8"/>
  <c r="F6" i="8" s="1"/>
  <c r="R5" i="8"/>
  <c r="I17" i="8"/>
  <c r="K45" i="2"/>
  <c r="I16" i="9"/>
  <c r="J116" i="2"/>
  <c r="J118" i="2" s="1"/>
  <c r="H9" i="6"/>
  <c r="H7" i="9"/>
  <c r="H13" i="9" s="1"/>
  <c r="D25" i="8"/>
  <c r="D24" i="8"/>
  <c r="D27" i="8"/>
  <c r="D6" i="8" s="1"/>
  <c r="E24" i="8"/>
  <c r="E27" i="8" s="1"/>
  <c r="E6" i="8" s="1"/>
  <c r="E25" i="8"/>
  <c r="G24" i="8"/>
  <c r="G25" i="8"/>
  <c r="G27" i="8"/>
  <c r="G6" i="8" s="1"/>
  <c r="E7" i="9"/>
  <c r="E13" i="9" s="1"/>
  <c r="E9" i="6"/>
  <c r="H21" i="9"/>
  <c r="F7" i="9"/>
  <c r="F13" i="9" s="1"/>
  <c r="F9" i="6"/>
  <c r="C25" i="8"/>
  <c r="C24" i="8"/>
  <c r="C27" i="8"/>
  <c r="C6" i="8" s="1"/>
  <c r="I18" i="9" l="1"/>
  <c r="I21" i="9"/>
  <c r="G7" i="8"/>
  <c r="G6" i="4"/>
  <c r="D6" i="4"/>
  <c r="D7" i="8"/>
  <c r="D23" i="9"/>
  <c r="D25" i="9"/>
  <c r="E6" i="4"/>
  <c r="E7" i="8"/>
  <c r="I22" i="8"/>
  <c r="I20" i="8"/>
  <c r="E23" i="9"/>
  <c r="E25" i="9" s="1"/>
  <c r="G23" i="9"/>
  <c r="G25" i="9"/>
  <c r="S5" i="8"/>
  <c r="O15" i="9"/>
  <c r="O20" i="9" s="1"/>
  <c r="Q44" i="2"/>
  <c r="P115" i="2"/>
  <c r="H23" i="9"/>
  <c r="H25" i="9" s="1"/>
  <c r="P16" i="8"/>
  <c r="P19" i="8" s="1"/>
  <c r="R43" i="2"/>
  <c r="H6" i="4"/>
  <c r="H7" i="8"/>
  <c r="C23" i="9"/>
  <c r="C25" i="9" s="1"/>
  <c r="F23" i="9"/>
  <c r="F25" i="9" s="1"/>
  <c r="J16" i="9"/>
  <c r="L45" i="2"/>
  <c r="J17" i="8"/>
  <c r="K116" i="2"/>
  <c r="K118" i="2" s="1"/>
  <c r="F6" i="4"/>
  <c r="F7" i="8"/>
  <c r="J120" i="2"/>
  <c r="K120" i="2"/>
  <c r="J122" i="2"/>
  <c r="I14" i="8" s="1"/>
  <c r="H10" i="6"/>
  <c r="C10" i="6"/>
  <c r="C6" i="4"/>
  <c r="F10" i="6"/>
  <c r="G10" i="6"/>
  <c r="C7" i="8"/>
  <c r="E10" i="6"/>
  <c r="D10" i="6"/>
  <c r="C12" i="6"/>
  <c r="E18" i="6" l="1"/>
  <c r="E10" i="4"/>
  <c r="F10" i="4"/>
  <c r="F18" i="6"/>
  <c r="H18" i="6"/>
  <c r="H10" i="4"/>
  <c r="C10" i="4"/>
  <c r="C18" i="6"/>
  <c r="I9" i="6"/>
  <c r="I7" i="9"/>
  <c r="I13" i="9" s="1"/>
  <c r="P15" i="9"/>
  <c r="P20" i="9" s="1"/>
  <c r="R44" i="2"/>
  <c r="Q115" i="2"/>
  <c r="I25" i="8"/>
  <c r="I24" i="8"/>
  <c r="I27" i="8"/>
  <c r="I6" i="8" s="1"/>
  <c r="M45" i="2"/>
  <c r="K16" i="9"/>
  <c r="K17" i="8"/>
  <c r="L116" i="2"/>
  <c r="L118" i="2" s="1"/>
  <c r="Q16" i="8"/>
  <c r="Q19" i="8" s="1"/>
  <c r="S43" i="2"/>
  <c r="J22" i="8"/>
  <c r="J20" i="8"/>
  <c r="K122" i="2"/>
  <c r="J14" i="8" s="1"/>
  <c r="J18" i="9"/>
  <c r="J21" i="9"/>
  <c r="T5" i="8"/>
  <c r="J7" i="9"/>
  <c r="J13" i="9" s="1"/>
  <c r="J9" i="6"/>
  <c r="G10" i="4"/>
  <c r="G18" i="6"/>
  <c r="B7" i="5"/>
  <c r="B8" i="5" s="1"/>
  <c r="D7" i="6"/>
  <c r="D12" i="6" s="1"/>
  <c r="D18" i="6"/>
  <c r="D10" i="4"/>
  <c r="J23" i="9" l="1"/>
  <c r="J25" i="9"/>
  <c r="K22" i="8"/>
  <c r="K20" i="8"/>
  <c r="I7" i="8"/>
  <c r="I6" i="4"/>
  <c r="J10" i="6"/>
  <c r="I10" i="6"/>
  <c r="D19" i="6"/>
  <c r="D20" i="6" s="1"/>
  <c r="I23" i="9"/>
  <c r="I25" i="9"/>
  <c r="L120" i="2"/>
  <c r="N45" i="2"/>
  <c r="L17" i="8"/>
  <c r="L16" i="9"/>
  <c r="M116" i="2"/>
  <c r="M118" i="2" s="1"/>
  <c r="C19" i="6"/>
  <c r="C20" i="6" s="1"/>
  <c r="C23" i="6" s="1"/>
  <c r="C7" i="5"/>
  <c r="E7" i="6"/>
  <c r="E12" i="6" s="1"/>
  <c r="U5" i="8"/>
  <c r="L122" i="2"/>
  <c r="K14" i="8" s="1"/>
  <c r="K18" i="9"/>
  <c r="K21" i="9"/>
  <c r="J24" i="8"/>
  <c r="J27" i="8" s="1"/>
  <c r="J6" i="8" s="1"/>
  <c r="J25" i="8"/>
  <c r="B10" i="5"/>
  <c r="E8" i="7"/>
  <c r="T43" i="2"/>
  <c r="R16" i="8"/>
  <c r="R19" i="8" s="1"/>
  <c r="E19" i="6"/>
  <c r="E20" i="6" s="1"/>
  <c r="J7" i="8"/>
  <c r="J6" i="4"/>
  <c r="S44" i="2"/>
  <c r="Q15" i="9"/>
  <c r="Q20" i="9" s="1"/>
  <c r="R115" i="2"/>
  <c r="K9" i="6" l="1"/>
  <c r="K7" i="9"/>
  <c r="K13" i="9" s="1"/>
  <c r="T44" i="2"/>
  <c r="R15" i="9"/>
  <c r="R20" i="9" s="1"/>
  <c r="S115" i="2"/>
  <c r="K24" i="8"/>
  <c r="K25" i="8"/>
  <c r="K27" i="8"/>
  <c r="K6" i="8" s="1"/>
  <c r="I10" i="4"/>
  <c r="I18" i="6"/>
  <c r="M122" i="2"/>
  <c r="L14" i="8" s="1"/>
  <c r="J18" i="6"/>
  <c r="J10" i="4"/>
  <c r="M120" i="2"/>
  <c r="L18" i="9"/>
  <c r="L21" i="9"/>
  <c r="F19" i="6"/>
  <c r="F20" i="6" s="1"/>
  <c r="V5" i="8"/>
  <c r="L22" i="8"/>
  <c r="L20" i="8"/>
  <c r="U43" i="2"/>
  <c r="S16" i="8"/>
  <c r="S19" i="8" s="1"/>
  <c r="D7" i="5"/>
  <c r="F7" i="6"/>
  <c r="F12" i="6" s="1"/>
  <c r="M17" i="8"/>
  <c r="M16" i="9"/>
  <c r="O45" i="2"/>
  <c r="N116" i="2"/>
  <c r="N118" i="2" s="1"/>
  <c r="S15" i="9" l="1"/>
  <c r="S20" i="9" s="1"/>
  <c r="U44" i="2"/>
  <c r="T115" i="2"/>
  <c r="K23" i="9"/>
  <c r="K25" i="9"/>
  <c r="M22" i="8"/>
  <c r="M20" i="8"/>
  <c r="E7" i="5"/>
  <c r="G7" i="6"/>
  <c r="G12" i="6" s="1"/>
  <c r="N122" i="2"/>
  <c r="M14" i="8" s="1"/>
  <c r="T16" i="8"/>
  <c r="T19" i="8" s="1"/>
  <c r="V43" i="2"/>
  <c r="L7" i="9"/>
  <c r="L13" i="9" s="1"/>
  <c r="L9" i="6"/>
  <c r="K6" i="4"/>
  <c r="K7" i="8"/>
  <c r="K10" i="6"/>
  <c r="L10" i="6"/>
  <c r="G19" i="6"/>
  <c r="G20" i="6" s="1"/>
  <c r="W5" i="8"/>
  <c r="L24" i="8"/>
  <c r="L25" i="8"/>
  <c r="L27" i="8"/>
  <c r="L6" i="8" s="1"/>
  <c r="N16" i="9"/>
  <c r="N17" i="8"/>
  <c r="P45" i="2"/>
  <c r="O116" i="2"/>
  <c r="O118" i="2" s="1"/>
  <c r="O122" i="2" s="1"/>
  <c r="N14" i="8" s="1"/>
  <c r="M18" i="9"/>
  <c r="M21" i="9"/>
  <c r="N120" i="2"/>
  <c r="N25" i="8" l="1"/>
  <c r="N24" i="8"/>
  <c r="M7" i="9"/>
  <c r="M13" i="9" s="1"/>
  <c r="M9" i="6"/>
  <c r="K18" i="6"/>
  <c r="K10" i="4"/>
  <c r="L7" i="8"/>
  <c r="L6" i="4"/>
  <c r="L23" i="9"/>
  <c r="L25" i="9"/>
  <c r="O120" i="2"/>
  <c r="W43" i="2"/>
  <c r="U16" i="8"/>
  <c r="U19" i="8" s="1"/>
  <c r="O17" i="8"/>
  <c r="O16" i="9"/>
  <c r="Q45" i="2"/>
  <c r="P116" i="2"/>
  <c r="P118" i="2" s="1"/>
  <c r="F7" i="5"/>
  <c r="H7" i="6"/>
  <c r="H12" i="6" s="1"/>
  <c r="N22" i="8"/>
  <c r="N20" i="8"/>
  <c r="N27" i="8" s="1"/>
  <c r="N6" i="8" s="1"/>
  <c r="T15" i="9"/>
  <c r="T20" i="9" s="1"/>
  <c r="V44" i="2"/>
  <c r="U115" i="2"/>
  <c r="X5" i="8"/>
  <c r="N18" i="9"/>
  <c r="N21" i="9"/>
  <c r="H19" i="6"/>
  <c r="H20" i="6" s="1"/>
  <c r="M25" i="8"/>
  <c r="M24" i="8"/>
  <c r="M27" i="8"/>
  <c r="M6" i="8" s="1"/>
  <c r="X43" i="2" l="1"/>
  <c r="V16" i="8"/>
  <c r="V19" i="8" s="1"/>
  <c r="M7" i="8"/>
  <c r="M6" i="4"/>
  <c r="Y5" i="8"/>
  <c r="U15" i="9"/>
  <c r="U20" i="9" s="1"/>
  <c r="W44" i="2"/>
  <c r="V115" i="2"/>
  <c r="I7" i="6"/>
  <c r="I12" i="6" s="1"/>
  <c r="G7" i="5"/>
  <c r="R45" i="2"/>
  <c r="P17" i="8"/>
  <c r="P16" i="9"/>
  <c r="Q116" i="2"/>
  <c r="Q118" i="2" s="1"/>
  <c r="M23" i="9"/>
  <c r="M25" i="9" s="1"/>
  <c r="I19" i="6"/>
  <c r="I20" i="6" s="1"/>
  <c r="O22" i="8"/>
  <c r="O20" i="8"/>
  <c r="N9" i="6"/>
  <c r="N7" i="9"/>
  <c r="N13" i="9" s="1"/>
  <c r="O18" i="9"/>
  <c r="O21" i="9"/>
  <c r="L18" i="6"/>
  <c r="L10" i="4"/>
  <c r="P122" i="2"/>
  <c r="O14" i="8" s="1"/>
  <c r="P120" i="2"/>
  <c r="M10" i="6"/>
  <c r="M18" i="6" l="1"/>
  <c r="M10" i="4"/>
  <c r="O9" i="6"/>
  <c r="O7" i="9"/>
  <c r="O13" i="9" s="1"/>
  <c r="Q122" i="2"/>
  <c r="P14" i="8" s="1"/>
  <c r="Q120" i="2"/>
  <c r="P18" i="9"/>
  <c r="P21" i="9"/>
  <c r="J19" i="6"/>
  <c r="J20" i="6" s="1"/>
  <c r="P22" i="8"/>
  <c r="P20" i="8"/>
  <c r="Z5" i="8"/>
  <c r="O25" i="8"/>
  <c r="O24" i="8"/>
  <c r="O27" i="8"/>
  <c r="O6" i="8" s="1"/>
  <c r="Q17" i="8"/>
  <c r="S45" i="2"/>
  <c r="Q16" i="9"/>
  <c r="R116" i="2"/>
  <c r="R118" i="2" s="1"/>
  <c r="J7" i="6"/>
  <c r="J12" i="6" s="1"/>
  <c r="H7" i="5"/>
  <c r="Y43" i="2"/>
  <c r="W16" i="8"/>
  <c r="W19" i="8" s="1"/>
  <c r="N7" i="8"/>
  <c r="N6" i="4"/>
  <c r="N10" i="6"/>
  <c r="X44" i="2"/>
  <c r="V15" i="9"/>
  <c r="V20" i="9" s="1"/>
  <c r="W115" i="2"/>
  <c r="N23" i="9"/>
  <c r="N25" i="9"/>
  <c r="R122" i="2" l="1"/>
  <c r="Q14" i="8" s="1"/>
  <c r="R120" i="2"/>
  <c r="P9" i="6"/>
  <c r="P7" i="9"/>
  <c r="P13" i="9" s="1"/>
  <c r="P25" i="8"/>
  <c r="P24" i="8"/>
  <c r="P27" i="8"/>
  <c r="P6" i="8" s="1"/>
  <c r="Q18" i="9"/>
  <c r="Q21" i="9"/>
  <c r="O23" i="9"/>
  <c r="O25" i="9"/>
  <c r="R16" i="9"/>
  <c r="T45" i="2"/>
  <c r="R17" i="8"/>
  <c r="S116" i="2"/>
  <c r="S118" i="2" s="1"/>
  <c r="Q22" i="8"/>
  <c r="Q20" i="8"/>
  <c r="K19" i="6"/>
  <c r="K20" i="6" s="1"/>
  <c r="O7" i="8"/>
  <c r="O6" i="4"/>
  <c r="O10" i="6"/>
  <c r="K7" i="6"/>
  <c r="K12" i="6" s="1"/>
  <c r="I7" i="5"/>
  <c r="Y44" i="2"/>
  <c r="W15" i="9"/>
  <c r="W20" i="9" s="1"/>
  <c r="X115" i="2"/>
  <c r="N18" i="6"/>
  <c r="N10" i="4"/>
  <c r="X16" i="8"/>
  <c r="X19" i="8" s="1"/>
  <c r="Z43" i="2"/>
  <c r="AA5" i="8"/>
  <c r="R22" i="8" l="1"/>
  <c r="R20" i="8"/>
  <c r="L19" i="6"/>
  <c r="L20" i="6" s="1"/>
  <c r="U45" i="2"/>
  <c r="S17" i="8"/>
  <c r="S16" i="9"/>
  <c r="T116" i="2"/>
  <c r="T118" i="2" s="1"/>
  <c r="R18" i="9"/>
  <c r="R21" i="9"/>
  <c r="P23" i="9"/>
  <c r="P25" i="9"/>
  <c r="AB5" i="8"/>
  <c r="O18" i="6"/>
  <c r="O10" i="4"/>
  <c r="P7" i="8"/>
  <c r="P6" i="4"/>
  <c r="P10" i="6"/>
  <c r="AA43" i="2"/>
  <c r="Y16" i="8"/>
  <c r="Y19" i="8" s="1"/>
  <c r="Q7" i="9"/>
  <c r="Q13" i="9" s="1"/>
  <c r="Q9" i="6"/>
  <c r="S120" i="2"/>
  <c r="S122" i="2"/>
  <c r="R14" i="8" s="1"/>
  <c r="X15" i="9"/>
  <c r="X20" i="9" s="1"/>
  <c r="Z44" i="2"/>
  <c r="Y115" i="2"/>
  <c r="L7" i="6"/>
  <c r="L12" i="6" s="1"/>
  <c r="J7" i="5"/>
  <c r="Q25" i="8"/>
  <c r="Q24" i="8"/>
  <c r="Q27" i="8"/>
  <c r="Q6" i="8" s="1"/>
  <c r="V45" i="2" l="1"/>
  <c r="T16" i="9"/>
  <c r="T17" i="8"/>
  <c r="U116" i="2"/>
  <c r="U118" i="2" s="1"/>
  <c r="P18" i="6"/>
  <c r="P10" i="4"/>
  <c r="M19" i="6"/>
  <c r="M20" i="6" s="1"/>
  <c r="R9" i="6"/>
  <c r="R7" i="9"/>
  <c r="R13" i="9" s="1"/>
  <c r="T122" i="2"/>
  <c r="S14" i="8" s="1"/>
  <c r="T120" i="2"/>
  <c r="R24" i="8"/>
  <c r="R27" i="8" s="1"/>
  <c r="R6" i="8" s="1"/>
  <c r="R25" i="8"/>
  <c r="Q23" i="9"/>
  <c r="Q25" i="9"/>
  <c r="M7" i="6"/>
  <c r="M12" i="6" s="1"/>
  <c r="K7" i="5"/>
  <c r="AC5" i="8"/>
  <c r="S18" i="9"/>
  <c r="S21" i="9"/>
  <c r="AA44" i="2"/>
  <c r="Y15" i="9"/>
  <c r="Y20" i="9" s="1"/>
  <c r="Z115" i="2"/>
  <c r="Q7" i="8"/>
  <c r="Q6" i="4"/>
  <c r="Q10" i="6"/>
  <c r="AB43" i="2"/>
  <c r="Z16" i="8"/>
  <c r="Z19" i="8" s="1"/>
  <c r="S22" i="8"/>
  <c r="S20" i="8"/>
  <c r="AD5" i="8" l="1"/>
  <c r="U120" i="2"/>
  <c r="U122" i="2"/>
  <c r="T14" i="8" s="1"/>
  <c r="T22" i="8"/>
  <c r="T20" i="8"/>
  <c r="S25" i="8"/>
  <c r="S24" i="8"/>
  <c r="S27" i="8" s="1"/>
  <c r="S6" i="8" s="1"/>
  <c r="Q10" i="4"/>
  <c r="Q18" i="6"/>
  <c r="Z15" i="9"/>
  <c r="Z20" i="9" s="1"/>
  <c r="AB44" i="2"/>
  <c r="AA115" i="2"/>
  <c r="R7" i="8"/>
  <c r="R6" i="4"/>
  <c r="R10" i="6"/>
  <c r="T18" i="9"/>
  <c r="T21" i="9"/>
  <c r="R23" i="9"/>
  <c r="R25" i="9" s="1"/>
  <c r="AA16" i="8"/>
  <c r="AA19" i="8" s="1"/>
  <c r="AC43" i="2"/>
  <c r="U17" i="8"/>
  <c r="U16" i="9"/>
  <c r="W45" i="2"/>
  <c r="V116" i="2"/>
  <c r="V118" i="2" s="1"/>
  <c r="S7" i="9"/>
  <c r="S13" i="9" s="1"/>
  <c r="S9" i="6"/>
  <c r="L7" i="5"/>
  <c r="N7" i="6"/>
  <c r="N12" i="6" s="1"/>
  <c r="N19" i="6"/>
  <c r="N20" i="6" s="1"/>
  <c r="R18" i="6" l="1"/>
  <c r="R10" i="4"/>
  <c r="T9" i="6"/>
  <c r="T7" i="9"/>
  <c r="T13" i="9" s="1"/>
  <c r="S23" i="9"/>
  <c r="S25" i="9"/>
  <c r="O19" i="6"/>
  <c r="O20" i="6" s="1"/>
  <c r="AE5" i="8"/>
  <c r="U18" i="9"/>
  <c r="U21" i="9"/>
  <c r="AD43" i="2"/>
  <c r="AB16" i="8"/>
  <c r="AB19" i="8" s="1"/>
  <c r="T25" i="8"/>
  <c r="T24" i="8"/>
  <c r="T27" i="8"/>
  <c r="T6" i="8" s="1"/>
  <c r="M7" i="5"/>
  <c r="O7" i="6"/>
  <c r="O12" i="6" s="1"/>
  <c r="V120" i="2"/>
  <c r="V122" i="2"/>
  <c r="U14" i="8" s="1"/>
  <c r="V16" i="9"/>
  <c r="V17" i="8"/>
  <c r="X45" i="2"/>
  <c r="W116" i="2"/>
  <c r="W118" i="2" s="1"/>
  <c r="U22" i="8"/>
  <c r="U20" i="8"/>
  <c r="S6" i="4"/>
  <c r="S7" i="8"/>
  <c r="S10" i="6"/>
  <c r="AA15" i="9"/>
  <c r="AA20" i="9" s="1"/>
  <c r="AC44" i="2"/>
  <c r="AB115" i="2"/>
  <c r="S18" i="6" l="1"/>
  <c r="S10" i="4"/>
  <c r="W120" i="2"/>
  <c r="W122" i="2"/>
  <c r="V14" i="8" s="1"/>
  <c r="N7" i="5"/>
  <c r="P7" i="6"/>
  <c r="P12" i="6" s="1"/>
  <c r="AB15" i="9"/>
  <c r="AB20" i="9" s="1"/>
  <c r="AD44" i="2"/>
  <c r="AC115" i="2"/>
  <c r="T6" i="4"/>
  <c r="T7" i="8"/>
  <c r="T10" i="6"/>
  <c r="Y45" i="2"/>
  <c r="W17" i="8"/>
  <c r="W16" i="9"/>
  <c r="X116" i="2"/>
  <c r="X118" i="2" s="1"/>
  <c r="V22" i="8"/>
  <c r="V20" i="8"/>
  <c r="U9" i="6"/>
  <c r="U7" i="9"/>
  <c r="U13" i="9" s="1"/>
  <c r="AF5" i="8"/>
  <c r="V18" i="9"/>
  <c r="V21" i="9"/>
  <c r="P19" i="6"/>
  <c r="P20" i="6" s="1"/>
  <c r="AE43" i="2"/>
  <c r="AC16" i="8"/>
  <c r="AC19" i="8" s="1"/>
  <c r="T23" i="9"/>
  <c r="T25" i="9"/>
  <c r="U24" i="8"/>
  <c r="U25" i="8"/>
  <c r="U27" i="8" s="1"/>
  <c r="U6" i="8" s="1"/>
  <c r="W22" i="8" l="1"/>
  <c r="W20" i="8"/>
  <c r="U7" i="8"/>
  <c r="U6" i="4"/>
  <c r="U10" i="6"/>
  <c r="U23" i="9"/>
  <c r="U25" i="9"/>
  <c r="Q19" i="6"/>
  <c r="Q20" i="6" s="1"/>
  <c r="V24" i="8"/>
  <c r="V25" i="8"/>
  <c r="V27" i="8"/>
  <c r="V6" i="8" s="1"/>
  <c r="Z45" i="2"/>
  <c r="X17" i="8"/>
  <c r="X16" i="9"/>
  <c r="Y116" i="2"/>
  <c r="Y118" i="2" s="1"/>
  <c r="V9" i="6"/>
  <c r="V7" i="9"/>
  <c r="V13" i="9" s="1"/>
  <c r="Q7" i="6"/>
  <c r="Q12" i="6" s="1"/>
  <c r="O7" i="5"/>
  <c r="T10" i="4"/>
  <c r="T18" i="6"/>
  <c r="X122" i="2"/>
  <c r="W14" i="8" s="1"/>
  <c r="X120" i="2"/>
  <c r="AD16" i="8"/>
  <c r="AD19" i="8" s="1"/>
  <c r="AF43" i="2"/>
  <c r="B33" i="21"/>
  <c r="B38" i="21" s="1"/>
  <c r="B42" i="21" s="1"/>
  <c r="W18" i="9"/>
  <c r="W21" i="9"/>
  <c r="AE44" i="2"/>
  <c r="AC15" i="9"/>
  <c r="AC20" i="9" s="1"/>
  <c r="AD115" i="2"/>
  <c r="AG43" i="2" l="1"/>
  <c r="AF16" i="8" s="1"/>
  <c r="AF19" i="8" s="1"/>
  <c r="AE16" i="8"/>
  <c r="AE19" i="8" s="1"/>
  <c r="X18" i="9"/>
  <c r="X21" i="9"/>
  <c r="AD15" i="9"/>
  <c r="AD20" i="9" s="1"/>
  <c r="AF44" i="2"/>
  <c r="AE115" i="2"/>
  <c r="V23" i="9"/>
  <c r="V25" i="9" s="1"/>
  <c r="Y17" i="8"/>
  <c r="AA45" i="2"/>
  <c r="Y16" i="9"/>
  <c r="Z116" i="2"/>
  <c r="Z118" i="2" s="1"/>
  <c r="W9" i="6"/>
  <c r="W7" i="9"/>
  <c r="W13" i="9" s="1"/>
  <c r="V7" i="8"/>
  <c r="V6" i="4"/>
  <c r="V10" i="6"/>
  <c r="R19" i="6"/>
  <c r="R20" i="6" s="1"/>
  <c r="U10" i="4"/>
  <c r="U18" i="6"/>
  <c r="X22" i="8"/>
  <c r="X20" i="8"/>
  <c r="P7" i="5"/>
  <c r="R7" i="6"/>
  <c r="R12" i="6" s="1"/>
  <c r="W24" i="8"/>
  <c r="W27" i="8" s="1"/>
  <c r="W6" i="8" s="1"/>
  <c r="W25" i="8"/>
  <c r="Y122" i="2"/>
  <c r="X14" i="8" s="1"/>
  <c r="Y120" i="2"/>
  <c r="V18" i="6" l="1"/>
  <c r="V10" i="4"/>
  <c r="Y22" i="8"/>
  <c r="Y20" i="8"/>
  <c r="Z16" i="9"/>
  <c r="AB45" i="2"/>
  <c r="Z17" i="8"/>
  <c r="AA116" i="2"/>
  <c r="AA118" i="2" s="1"/>
  <c r="S7" i="6"/>
  <c r="S12" i="6" s="1"/>
  <c r="Q7" i="5"/>
  <c r="X9" i="6"/>
  <c r="X7" i="9"/>
  <c r="X13" i="9" s="1"/>
  <c r="X25" i="8"/>
  <c r="X24" i="8"/>
  <c r="X27" i="8"/>
  <c r="X6" i="8" s="1"/>
  <c r="S19" i="6"/>
  <c r="S20" i="6" s="1"/>
  <c r="W23" i="9"/>
  <c r="W25" i="9"/>
  <c r="W7" i="8"/>
  <c r="W6" i="4"/>
  <c r="W10" i="6"/>
  <c r="AG44" i="2"/>
  <c r="AE15" i="9"/>
  <c r="AE20" i="9" s="1"/>
  <c r="AF115" i="2"/>
  <c r="Y18" i="9"/>
  <c r="Y21" i="9"/>
  <c r="Z122" i="2"/>
  <c r="Y14" i="8" s="1"/>
  <c r="Z120" i="2"/>
  <c r="Z18" i="9" l="1"/>
  <c r="Z21" i="9"/>
  <c r="Z22" i="8"/>
  <c r="Z20" i="8"/>
  <c r="X23" i="9"/>
  <c r="X25" i="9"/>
  <c r="Y24" i="8"/>
  <c r="Y25" i="8"/>
  <c r="Y27" i="8" s="1"/>
  <c r="Y6" i="8" s="1"/>
  <c r="X7" i="8"/>
  <c r="X6" i="4"/>
  <c r="X10" i="6"/>
  <c r="T19" i="6"/>
  <c r="T20" i="6" s="1"/>
  <c r="W18" i="6"/>
  <c r="W10" i="4"/>
  <c r="AF15" i="9"/>
  <c r="AF20" i="9" s="1"/>
  <c r="AG115" i="2"/>
  <c r="T7" i="6"/>
  <c r="T12" i="6" s="1"/>
  <c r="R7" i="5"/>
  <c r="AC45" i="2"/>
  <c r="AA16" i="9"/>
  <c r="AA17" i="8"/>
  <c r="AB116" i="2"/>
  <c r="AB118" i="2" s="1"/>
  <c r="Y7" i="9"/>
  <c r="Y13" i="9" s="1"/>
  <c r="Y9" i="6"/>
  <c r="AA120" i="2"/>
  <c r="AA122" i="2"/>
  <c r="Z14" i="8" s="1"/>
  <c r="Z24" i="8" l="1"/>
  <c r="Z25" i="8"/>
  <c r="Z27" i="8"/>
  <c r="Z6" i="8" s="1"/>
  <c r="Y7" i="8"/>
  <c r="Y6" i="4"/>
  <c r="Y10" i="6"/>
  <c r="Z7" i="9"/>
  <c r="Z13" i="9" s="1"/>
  <c r="Z9" i="6"/>
  <c r="Y23" i="9"/>
  <c r="Y25" i="9"/>
  <c r="AB122" i="2"/>
  <c r="AA14" i="8" s="1"/>
  <c r="AB120" i="2"/>
  <c r="AA22" i="8"/>
  <c r="AA20" i="8"/>
  <c r="AA18" i="9"/>
  <c r="AA21" i="9"/>
  <c r="X18" i="6"/>
  <c r="X10" i="4"/>
  <c r="U7" i="6"/>
  <c r="U12" i="6" s="1"/>
  <c r="S7" i="5"/>
  <c r="AD45" i="2"/>
  <c r="AB16" i="9"/>
  <c r="AB17" i="8"/>
  <c r="AC116" i="2"/>
  <c r="AC118" i="2" s="1"/>
  <c r="U19" i="6"/>
  <c r="U20" i="6" s="1"/>
  <c r="V19" i="6" l="1"/>
  <c r="V20" i="6" s="1"/>
  <c r="AA24" i="8"/>
  <c r="AA25" i="8"/>
  <c r="AA27" i="8" s="1"/>
  <c r="AA6" i="8" s="1"/>
  <c r="AC122" i="2"/>
  <c r="AB14" i="8" s="1"/>
  <c r="AC120" i="2"/>
  <c r="AB22" i="8"/>
  <c r="AB20" i="8"/>
  <c r="V7" i="6"/>
  <c r="V12" i="6" s="1"/>
  <c r="T7" i="5"/>
  <c r="AB18" i="9"/>
  <c r="AB21" i="9"/>
  <c r="Z6" i="4"/>
  <c r="Z7" i="8"/>
  <c r="Z10" i="6"/>
  <c r="AA9" i="6"/>
  <c r="AA7" i="9"/>
  <c r="AA13" i="9" s="1"/>
  <c r="Y18" i="6"/>
  <c r="Y10" i="4"/>
  <c r="AC17" i="8"/>
  <c r="AC16" i="9"/>
  <c r="AE45" i="2"/>
  <c r="AD116" i="2"/>
  <c r="AD118" i="2" s="1"/>
  <c r="Z23" i="9"/>
  <c r="Z25" i="9"/>
  <c r="W7" i="6" l="1"/>
  <c r="W12" i="6" s="1"/>
  <c r="U7" i="5"/>
  <c r="Z18" i="6"/>
  <c r="Z10" i="4"/>
  <c r="W19" i="6"/>
  <c r="W20" i="6" s="1"/>
  <c r="AD16" i="9"/>
  <c r="AF45" i="2"/>
  <c r="AD17" i="8"/>
  <c r="AE116" i="2"/>
  <c r="AE118" i="2" s="1"/>
  <c r="AA7" i="8"/>
  <c r="AA6" i="4"/>
  <c r="AA10" i="6"/>
  <c r="AC18" i="9"/>
  <c r="AC21" i="9"/>
  <c r="AB7" i="9"/>
  <c r="AB13" i="9" s="1"/>
  <c r="AB9" i="6"/>
  <c r="AA23" i="9"/>
  <c r="AA25" i="9"/>
  <c r="AD120" i="2"/>
  <c r="AD122" i="2"/>
  <c r="AC14" i="8" s="1"/>
  <c r="AC22" i="8"/>
  <c r="AC20" i="8"/>
  <c r="AB25" i="8"/>
  <c r="AB24" i="8"/>
  <c r="AB27" i="8" s="1"/>
  <c r="AB6" i="8" s="1"/>
  <c r="AA18" i="6" l="1"/>
  <c r="AA10" i="4"/>
  <c r="AB7" i="8"/>
  <c r="AB6" i="4"/>
  <c r="AB10" i="6"/>
  <c r="AE120" i="2"/>
  <c r="AE122" i="2"/>
  <c r="AD14" i="8" s="1"/>
  <c r="AD22" i="8"/>
  <c r="AD20" i="8"/>
  <c r="V7" i="5"/>
  <c r="X7" i="6"/>
  <c r="X12" i="6" s="1"/>
  <c r="AC25" i="8"/>
  <c r="AC27" i="8" s="1"/>
  <c r="AC6" i="8" s="1"/>
  <c r="AC24" i="8"/>
  <c r="X19" i="6"/>
  <c r="X20" i="6" s="1"/>
  <c r="AE17" i="8"/>
  <c r="AG45" i="2"/>
  <c r="AE16" i="9"/>
  <c r="AF116" i="2"/>
  <c r="AF118" i="2" s="1"/>
  <c r="AC9" i="6"/>
  <c r="AC7" i="9"/>
  <c r="AC13" i="9" s="1"/>
  <c r="AB23" i="9"/>
  <c r="AB25" i="9"/>
  <c r="AD18" i="9"/>
  <c r="AD21" i="9"/>
  <c r="Y7" i="6" l="1"/>
  <c r="Y12" i="6" s="1"/>
  <c r="W7" i="5"/>
  <c r="Y19" i="6"/>
  <c r="Y20" i="6" s="1"/>
  <c r="AD24" i="8"/>
  <c r="AD27" i="8" s="1"/>
  <c r="AD6" i="8" s="1"/>
  <c r="AD25" i="8"/>
  <c r="AF122" i="2"/>
  <c r="AE14" i="8" s="1"/>
  <c r="AF120" i="2"/>
  <c r="AB18" i="6"/>
  <c r="AB10" i="4"/>
  <c r="AC23" i="9"/>
  <c r="AC25" i="9" s="1"/>
  <c r="AD9" i="6"/>
  <c r="AD7" i="9"/>
  <c r="AD13" i="9" s="1"/>
  <c r="AE18" i="9"/>
  <c r="AE21" i="9"/>
  <c r="AF17" i="8"/>
  <c r="AF16" i="9"/>
  <c r="AG116" i="2"/>
  <c r="AG118" i="2" s="1"/>
  <c r="AE22" i="8"/>
  <c r="AE20" i="8"/>
  <c r="AC6" i="4"/>
  <c r="AC7" i="8"/>
  <c r="AC10" i="6"/>
  <c r="AC10" i="4" l="1"/>
  <c r="AC18" i="6"/>
  <c r="AE9" i="6"/>
  <c r="AE7" i="9"/>
  <c r="AE13" i="9" s="1"/>
  <c r="AG120" i="2"/>
  <c r="AG122" i="2"/>
  <c r="AF14" i="8" s="1"/>
  <c r="AF22" i="8"/>
  <c r="AF20" i="8"/>
  <c r="AD23" i="9"/>
  <c r="AD25" i="9"/>
  <c r="X7" i="5"/>
  <c r="Z7" i="6"/>
  <c r="Z12" i="6" s="1"/>
  <c r="AF18" i="9"/>
  <c r="AF21" i="9"/>
  <c r="AD7" i="8"/>
  <c r="AD6" i="4"/>
  <c r="AD10" i="6"/>
  <c r="Z19" i="6"/>
  <c r="Z20" i="6" s="1"/>
  <c r="AE24" i="8"/>
  <c r="AE27" i="8" s="1"/>
  <c r="AE6" i="8" s="1"/>
  <c r="AE25" i="8"/>
  <c r="AA19" i="6" l="1"/>
  <c r="AA20" i="6" s="1"/>
  <c r="AE23" i="9"/>
  <c r="AE25" i="9"/>
  <c r="AE7" i="8"/>
  <c r="AE6" i="4"/>
  <c r="AE10" i="6"/>
  <c r="AF25" i="8"/>
  <c r="AF24" i="8"/>
  <c r="AF27" i="8"/>
  <c r="AF6" i="8" s="1"/>
  <c r="AD18" i="6"/>
  <c r="AD10" i="4"/>
  <c r="AF9" i="6"/>
  <c r="AF7" i="9"/>
  <c r="AF13" i="9" s="1"/>
  <c r="AA7" i="6"/>
  <c r="AA12" i="6" s="1"/>
  <c r="Y7" i="5"/>
  <c r="AE18" i="6" l="1"/>
  <c r="AE10" i="4"/>
  <c r="Z7" i="5"/>
  <c r="AB7" i="6"/>
  <c r="AB12" i="6" s="1"/>
  <c r="AB19" i="6"/>
  <c r="AB20" i="6" s="1"/>
  <c r="AF23" i="9"/>
  <c r="AF25" i="9"/>
  <c r="AF6" i="4"/>
  <c r="AF7" i="8"/>
  <c r="AF10" i="6"/>
  <c r="AA7" i="5" l="1"/>
  <c r="AC7" i="6"/>
  <c r="AC12" i="6" s="1"/>
  <c r="AF10" i="4"/>
  <c r="AF18" i="6"/>
  <c r="AC19" i="6"/>
  <c r="AC20" i="6" s="1"/>
  <c r="AB7" i="5" l="1"/>
  <c r="AD7" i="6"/>
  <c r="AD12" i="6" s="1"/>
  <c r="AD19" i="6"/>
  <c r="AD20" i="6" s="1"/>
  <c r="AE7" i="6" l="1"/>
  <c r="AE12" i="6" s="1"/>
  <c r="AC7" i="5"/>
  <c r="AE19" i="6"/>
  <c r="AE20" i="6" s="1"/>
  <c r="AF19" i="6" l="1"/>
  <c r="AF20" i="6" s="1"/>
  <c r="AF7" i="6"/>
  <c r="AF12" i="6" s="1"/>
  <c r="AE7" i="5" s="1"/>
  <c r="AD7" i="5"/>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<sst xmlns="http://schemas.openxmlformats.org/spreadsheetml/2006/main" count="277" uniqueCount="204">
  <si>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</si>
  <si>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</si>
  <si>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</si>
  <si>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</si>
  <si>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</si>
  <si>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</si>
  <si>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</si>
  <si>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</si>
  <si>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</si>
  <si>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</si>
  <si>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</si>
  <si>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</si>
  <si>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</si>
  <si>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</si>
  <si>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</si>
  <si>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</si>
  <si>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</si>
  <si>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</si>
  <si>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</si>
  <si>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</si>
  <si>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</si>
  <si>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</si>
  <si>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</si>
  <si>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</si>
  <si>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</si>
  <si>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</si>
  <si>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</si>
  <si>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</si>
  <si>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</si>
  <si>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</si>
  <si>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</si>
  <si>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</si>
  <si>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</si>
  <si>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</si>
  <si>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</si>
  <si>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</si>
  <si>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</si>
  <si>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</si>
  <si>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</si>
  <si>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</si>
  <si>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</si>
  <si>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</si>
  <si>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</si>
  <si>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</si>
  <si>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</si>
  <si>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</si>
  <si>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</si>
  <si>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</si>
  <si>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</si>
  <si>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</si>
  <si>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</si>
  <si>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</si>
  <si>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</si>
  <si>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</si>
  <si>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</si>
  <si>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</si>
  <si>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</si>
  <si>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</si>
  <si>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</si>
  <si>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</si>
  <si>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</si>
  <si>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</si>
  <si>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</si>
  <si>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</si>
  <si>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</si>
  <si>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</si>
  <si>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</si>
  <si>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</si>
  <si>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</si>
  <si>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</si>
  <si>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</si>
  <si>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</si>
  <si>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</si>
  <si>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</si>
  <si>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</si>
  <si>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</si>
  <si>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</si>
  <si>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</si>
  <si>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</si>
  <si>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</si>
  <si>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</si>
  <si>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</si>
  <si>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</si>
  <si>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</si>
  <si>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</si>
  <si>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</si>
  <si>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</si>
  <si>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</si>
  <si>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</si>
  <si>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</si>
  <si>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</si>
  <si>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</si>
  <si>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</si>
  <si>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</si>
  <si>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</si>
  <si>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</si>
  <si>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</si>
  <si>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</si>
  <si>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</si>
  <si>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</si>
  <si>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</si>
  <si>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</si>
  <si>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</si>
  <si>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</si>
  <si>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</si>
  <si>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</si>
  <si>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</si>
  <si>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</si>
  <si>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</si>
  <si>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</si>
  <si>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</si>
  <si>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</si>
  <si>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</si>
  <si>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</si>
  <si>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</si>
  <si>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</si>
  <si>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</si>
  <si>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</si>
  <si>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</si>
  <si>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</si>
  <si>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</si>
  <si>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</si>
  <si>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</si>
  <si>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</si>
  <si>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</si>
  <si>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</si>
  <si>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</si>
  <si>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</si>
  <si>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</si>
  <si>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</si>
  <si>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</si>
  <si>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</si>
  <si>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</si>
  <si>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</si>
  <si>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</si>
  <si>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</si>
  <si>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</si>
  <si>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</si>
  <si>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</si>
  <si>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</si>
  <si>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</si>
  <si>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</si>
  <si>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</si>
  <si>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</si>
  <si>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</si>
  <si>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</si>
  <si>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</si>
  <si>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</si>
  <si>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</si>
  <si>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</si>
  <si>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</si>
  <si>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</si>
  <si>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</si>
  <si>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</si>
  <si>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</si>
  <si>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</si>
  <si>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</si>
  <si>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</si>
  <si>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</si>
  <si>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</si>
  <si>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</si>
  <si>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</si>
  <si>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</si>
  <si>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</si>
  <si>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</si>
  <si>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</si>
  <si>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</si>
  <si>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</si>
  <si>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</si>
  <si>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</si>
  <si>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</si>
  <si>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</si>
  <si>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</si>
  <si>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</si>
  <si>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</si>
  <si>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</si>
  <si>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Tables G2, G3, G4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</si>
  <si>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</si>
  <si>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</si>
  <si>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</si>
  <si>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</si>
  <si>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</si>
  <si>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</si>
  <si>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</si>
  <si>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</si>
  <si>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</si>
  <si>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</si>
  <si>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</si>
  <si>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</si>
  <si>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</si>
  <si>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</si>
  <si>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</si>
  <si>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</si>
  <si>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</si>
  <si>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</si>
  <si>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</si>
  <si>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</si>
  <si>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</si>
  <si>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Marlborough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</si>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</sst>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2">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912911000.00000024</v>
      </c>
      <c r="C6" s="12">
        <f ca="1">B6+Depreciation!C18+'Cash Flow'!C13</f>
        <v>927542189.78313482</v>
      </c>
      <c r="D6" s="1">
        <f ca="1">C6+Depreciation!D18</f>
        <v>1026239246.2573041</v>
      </c>
      <c r="E6" s="1">
        <f ca="1">D6+Depreciation!E18</f>
        <v>1130077283.629642</v>
      </c>
      <c r="F6" s="1">
        <f ca="1">E6+Depreciation!F18</f>
        <v>1239284258.8918016</v>
      </c>
      <c r="G6" s="1">
        <f ca="1">F6+Depreciation!G18</f>
        <v>1354097453.9184625</v>
      </c>
      <c r="H6" s="1">
        <f ca="1">G6+Depreciation!H18</f>
        <v>1474763838.8318841</v>
      </c>
      <c r="I6" s="1">
        <f ca="1">H6+Depreciation!I18</f>
        <v>1601540449.073112</v>
      </c>
      <c r="J6" s="1">
        <f ca="1">I6+Depreciation!J18</f>
        <v>1734694776.6849744</v>
      </c>
      <c r="K6" s="1">
        <f ca="1">J6+Depreciation!K18</f>
        <v>1874505176.3303049</v>
      </c>
      <c r="L6" s="1">
        <f ca="1">K6+Depreciation!L18</f>
        <v>2021261286.5877707</v>
      </c>
      <c r="M6" s="1">
        <f ca="1">L6+Depreciation!M18</f>
        <v>2175264467.0873117</v>
      </c>
      <c r="N6" s="1">
        <f ca="1">M6+Depreciation!N18</f>
        <v>2336828252.0675173</v>
      </c>
      <c r="O6" s="1">
        <f ca="1">N6+Depreciation!O18</f>
        <v>2506278820.9583182</v>
      </c>
      <c r="P6" s="1">
        <f ca="1">O6+Depreciation!P18</f>
        <v>2683955486.6141729</v>
      </c>
      <c r="Q6" s="1">
        <f ca="1">P6+Depreciation!Q18</f>
        <v>2870211201.8455009</v>
      </c>
      <c r="R6" s="1">
        <f ca="1">Q6+Depreciation!R18</f>
        <v>3065413084.9195008</v>
      </c>
      <c r="S6" s="1">
        <f ca="1">R6+Depreciation!S18</f>
        <v>3269942964.7257066</v>
      </c>
      <c r="T6" s="1">
        <f ca="1">S6+Depreciation!T18</f>
        <v>3484197946.3267117</v>
      </c>
      <c r="U6" s="1">
        <f ca="1">T6+Depreciation!U18</f>
        <v>3708590997.6404614</v>
      </c>
      <c r="V6" s="1">
        <f ca="1">U6+Depreciation!V18</f>
        <v>3943551558.0274124</v>
      </c>
      <c r="W6" s="1">
        <f ca="1">V6+Depreciation!W18</f>
        <v>4189526169.5837045</v>
      </c>
      <c r="X6" s="1">
        <f ca="1">W6+Depreciation!X18</f>
        <v>4446979131.9703388</v>
      </c>
      <c r="Y6" s="1">
        <f ca="1">X6+Depreciation!Y18</f>
        <v>4716393181.6382236</v>
      </c>
      <c r="Z6" s="1">
        <f ca="1">Y6+Depreciation!Z18</f>
        <v>4998270196.3398752</v>
      </c>
      <c r="AA6" s="1">
        <f ca="1">Z6+Depreciation!AA18</f>
        <v>5293131925.8505945</v>
      </c>
      <c r="AB6" s="1">
        <f ca="1">AA6+Depreciation!AB18</f>
        <v>5601520749.8551073</v>
      </c>
      <c r="AC6" s="1">
        <f ca="1">AB6+Depreciation!AC18</f>
        <v>5924000463.9899979</v>
      </c>
      <c r="AD6" s="1">
        <f ca="1">AC6+Depreciation!AD18</f>
        <v>6261157095.0678291</v>
      </c>
      <c r="AE6" s="1">
        <f ca="1">AD6+Depreciation!AE18</f>
        <v>6613599746.5456762</v>
      </c>
      <c r="AF6" s="1"/>
      <c r="AG6" s="1"/>
      <c r="AH6" s="1"/>
      <c r="AI6" s="1"/>
      <c r="AJ6" s="1"/>
      <c r="AK6" s="1"/>
      <c r="AL6" s="1"/>
      <c r="AM6" s="1"/>
      <c r="AN6" s="1"/>
      <c r="AO6" s="1"/>
      <c r="AP6" s="1"/>
    </row>
    <row r="7" spans="1:42" x14ac:dyDescent="0.35">
      <c r="A7" t="s">
        <v>12</v>
      </c>
      <c r="B7" s="1">
        <f>Depreciation!C12</f>
        <v>472662857.8300091</v>
      </c>
      <c r="C7" s="1">
        <f>Depreciation!D12</f>
        <v>491310047.90417832</v>
      </c>
      <c r="D7" s="1">
        <f>Depreciation!E12</f>
        <v>512536623.15171617</v>
      </c>
      <c r="E7" s="1">
        <f>Depreciation!F12</f>
        <v>536488569.5010823</v>
      </c>
      <c r="F7" s="1">
        <f>Depreciation!G12</f>
        <v>563318574.68974018</v>
      </c>
      <c r="G7" s="1">
        <f>Depreciation!H12</f>
        <v>593186307.69034278</v>
      </c>
      <c r="H7" s="1">
        <f>Depreciation!I12</f>
        <v>626258709.15754139</v>
      </c>
      <c r="I7" s="1">
        <f>Depreciation!J12</f>
        <v>662710293.31460559</v>
      </c>
      <c r="J7" s="1">
        <f>Depreciation!K12</f>
        <v>702723461.71458411</v>
      </c>
      <c r="K7" s="1">
        <f>Depreciation!L12</f>
        <v>746488829.32684696</v>
      </c>
      <c r="L7" s="1">
        <f>Depreciation!M12</f>
        <v>794205563.41653848</v>
      </c>
      <c r="M7" s="1">
        <f>Depreciation!N12</f>
        <v>846081735.70177937</v>
      </c>
      <c r="N7" s="1">
        <f>Depreciation!O12</f>
        <v>902334688.29137683</v>
      </c>
      <c r="O7" s="1">
        <f>Depreciation!P12</f>
        <v>963191413.9243896</v>
      </c>
      <c r="P7" s="1">
        <f>Depreciation!Q12</f>
        <v>1028888951.0521445</v>
      </c>
      <c r="Q7" s="1">
        <f>Depreciation!R12</f>
        <v>1099674794.323257</v>
      </c>
      <c r="R7" s="1">
        <f>Depreciation!S12</f>
        <v>1175807321.0528827</v>
      </c>
      <c r="S7" s="1">
        <f>Depreciation!T12</f>
        <v>1257556234.2788572</v>
      </c>
      <c r="T7" s="1">
        <f>Depreciation!U12</f>
        <v>1345203023.0295758</v>
      </c>
      <c r="U7" s="1">
        <f>Depreciation!V12</f>
        <v>1439041440.4514785</v>
      </c>
      <c r="V7" s="1">
        <f>Depreciation!W12</f>
        <v>1539378000.4678407</v>
      </c>
      <c r="W7" s="1">
        <f>Depreciation!X12</f>
        <v>1646532493.6652672</v>
      </c>
      <c r="X7" s="1">
        <f>Depreciation!Y12</f>
        <v>1760838523.1298897</v>
      </c>
      <c r="Y7" s="1">
        <f>Depreciation!Z12</f>
        <v>1882644060.9817746</v>
      </c>
      <c r="Z7" s="1">
        <f>Depreciation!AA12</f>
        <v>2012312026.3835347</v>
      </c>
      <c r="AA7" s="1">
        <f>Depreciation!AB12</f>
        <v>2150220885.8276019</v>
      </c>
      <c r="AB7" s="1">
        <f>Depreciation!AC12</f>
        <v>2296765276.5361123</v>
      </c>
      <c r="AC7" s="1">
        <f>Depreciation!AD12</f>
        <v>2452356653.8379197</v>
      </c>
      <c r="AD7" s="1">
        <f>Depreciation!AE12</f>
        <v>2617423963.4189095</v>
      </c>
      <c r="AE7" s="1">
        <f>Depreciation!AF12</f>
        <v>2792414339.3745923</v>
      </c>
      <c r="AF7" s="1"/>
      <c r="AG7" s="1"/>
      <c r="AH7" s="1"/>
      <c r="AI7" s="1"/>
      <c r="AJ7" s="1"/>
      <c r="AK7" s="1"/>
      <c r="AL7" s="1"/>
      <c r="AM7" s="1"/>
      <c r="AN7" s="1"/>
      <c r="AO7" s="1"/>
      <c r="AP7" s="1"/>
    </row>
    <row r="8" spans="1:42" x14ac:dyDescent="0.35">
      <c r="A8" t="s">
        <v>191</v>
      </c>
      <c r="B8" s="1">
        <f t="shared" ref="B8:AE8" si="1">B6-B7</f>
        <v>440248142.16999114</v>
      </c>
      <c r="C8" s="1">
        <f t="shared" ca="1" si="1"/>
        <v>436232141.8789565</v>
      </c>
      <c r="D8" s="1">
        <f ca="1">D6-D7</f>
        <v>513702623.1055879</v>
      </c>
      <c r="E8" s="1">
        <f t="shared" ca="1" si="1"/>
        <v>593588714.12855971</v>
      </c>
      <c r="F8" s="1">
        <f t="shared" ca="1" si="1"/>
        <v>675965684.20206141</v>
      </c>
      <c r="G8" s="1">
        <f t="shared" ca="1" si="1"/>
        <v>760911146.22811973</v>
      </c>
      <c r="H8" s="1">
        <f t="shared" ca="1" si="1"/>
        <v>848505129.67434275</v>
      </c>
      <c r="I8" s="1">
        <f t="shared" ca="1" si="1"/>
        <v>938830155.75850642</v>
      </c>
      <c r="J8" s="1">
        <f t="shared" ca="1" si="1"/>
        <v>1031971314.9703903</v>
      </c>
      <c r="K8" s="1">
        <f t="shared" ca="1" si="1"/>
        <v>1128016347.003458</v>
      </c>
      <c r="L8" s="1">
        <f t="shared" ca="1" si="1"/>
        <v>1227055723.1712322</v>
      </c>
      <c r="M8" s="1">
        <f t="shared" ca="1" si="1"/>
        <v>1329182731.3855324</v>
      </c>
      <c r="N8" s="1">
        <f t="shared" ca="1" si="1"/>
        <v>1434493563.7761405</v>
      </c>
      <c r="O8" s="1">
        <f t="shared" ca="1" si="1"/>
        <v>1543087407.0339286</v>
      </c>
      <c r="P8" s="1">
        <f t="shared" ca="1" si="1"/>
        <v>1655066535.5620284</v>
      </c>
      <c r="Q8" s="1">
        <f t="shared" ca="1" si="1"/>
        <v>1770536407.522244</v>
      </c>
      <c r="R8" s="1">
        <f t="shared" ca="1" si="1"/>
        <v>1889605763.8666182</v>
      </c>
      <c r="S8" s="1">
        <f t="shared" ca="1" si="1"/>
        <v>2012386730.4468493</v>
      </c>
      <c r="T8" s="1">
        <f t="shared" ca="1" si="1"/>
        <v>2138994923.2971358</v>
      </c>
      <c r="U8" s="1">
        <f t="shared" ca="1" si="1"/>
        <v>2269549557.188983</v>
      </c>
      <c r="V8" s="1">
        <f t="shared" ca="1" si="1"/>
        <v>2404173557.5595717</v>
      </c>
      <c r="W8" s="1">
        <f t="shared" ca="1" si="1"/>
        <v>2542993675.918437</v>
      </c>
      <c r="X8" s="1">
        <f t="shared" ca="1" si="1"/>
        <v>2686140608.8404493</v>
      </c>
      <c r="Y8" s="1">
        <f t="shared" ca="1" si="1"/>
        <v>2833749120.6564493</v>
      </c>
      <c r="Z8" s="1">
        <f t="shared" ca="1" si="1"/>
        <v>2985958169.9563408</v>
      </c>
      <c r="AA8" s="1">
        <f t="shared" ca="1" si="1"/>
        <v>3142911040.0229926</v>
      </c>
      <c r="AB8" s="1">
        <f t="shared" ca="1" si="1"/>
        <v>3304755473.318995</v>
      </c>
      <c r="AC8" s="1">
        <f t="shared" ca="1" si="1"/>
        <v>3471643810.1520782</v>
      </c>
      <c r="AD8" s="1">
        <f t="shared" ca="1" si="1"/>
        <v>3643733131.6489196</v>
      </c>
      <c r="AE8" s="1">
        <f t="shared" ca="1" si="1"/>
        <v>3821185407.1710839</v>
      </c>
      <c r="AF8" s="1"/>
      <c r="AG8" s="1"/>
      <c r="AH8" s="1"/>
      <c r="AI8" s="1"/>
      <c r="AJ8" s="1"/>
      <c r="AK8" s="1"/>
      <c r="AL8" s="1"/>
      <c r="AM8" s="1"/>
      <c r="AN8" s="1"/>
      <c r="AO8" s="1"/>
      <c r="AP8" s="1"/>
    </row>
    <row r="10" spans="1:42" x14ac:dyDescent="0.35">
      <c r="A10" t="s">
        <v>17</v>
      </c>
      <c r="B10" s="1">
        <f>B8-B11</f>
        <v>380073142.16999114</v>
      </c>
      <c r="C10" s="1">
        <f ca="1">C8-C11</f>
        <v>296913273.83208209</v>
      </c>
      <c r="D10" s="1">
        <f ca="1">D8-D11</f>
        <v>304659589.58961773</v>
      </c>
      <c r="E10" s="1">
        <f t="shared" ref="E10:AE10" ca="1" si="2">E8-E11</f>
        <v>332518678.98776227</v>
      </c>
      <c r="F10" s="1">
        <f t="shared" ca="1" si="2"/>
        <v>372617850.11115599</v>
      </c>
      <c r="G10" s="1">
        <f ca="1">G8-G11</f>
        <v>424340971.86697936</v>
      </c>
      <c r="H10" s="1">
        <f t="shared" ca="1" si="2"/>
        <v>479491415.9523108</v>
      </c>
      <c r="I10" s="1">
        <f t="shared" ca="1" si="2"/>
        <v>538858101.59755433</v>
      </c>
      <c r="J10" s="1">
        <f t="shared" ca="1" si="2"/>
        <v>601759075.95977533</v>
      </c>
      <c r="K10" s="1">
        <f t="shared" ca="1" si="2"/>
        <v>667171447.62445283</v>
      </c>
      <c r="L10" s="1">
        <f t="shared" ca="1" si="2"/>
        <v>735553998.94956768</v>
      </c>
      <c r="M10" s="1">
        <f t="shared" ca="1" si="2"/>
        <v>806437260.88186884</v>
      </c>
      <c r="N10" s="1">
        <f t="shared" ca="1" si="2"/>
        <v>879176633.16471148</v>
      </c>
      <c r="O10" s="1">
        <f t="shared" ca="1" si="2"/>
        <v>954059625.5712626</v>
      </c>
      <c r="P10" s="1">
        <f t="shared" ca="1" si="2"/>
        <v>1031411178.8452172</v>
      </c>
      <c r="Q10" s="1">
        <f t="shared" ca="1" si="2"/>
        <v>1111597246.5850325</v>
      </c>
      <c r="R10" s="1">
        <f t="shared" ca="1" si="2"/>
        <v>1193683242.5755985</v>
      </c>
      <c r="S10" s="1">
        <f t="shared" ca="1" si="2"/>
        <v>1277065436.4970331</v>
      </c>
      <c r="T10" s="1">
        <f t="shared" ca="1" si="2"/>
        <v>1361898874.8388226</v>
      </c>
      <c r="U10" s="1">
        <f t="shared" ca="1" si="2"/>
        <v>1448360409.2595692</v>
      </c>
      <c r="V10" s="1">
        <f t="shared" ca="1" si="2"/>
        <v>1536650781.1387665</v>
      </c>
      <c r="W10" s="1">
        <f t="shared" ca="1" si="2"/>
        <v>1626996867.308939</v>
      </c>
      <c r="X10" s="1">
        <f t="shared" ca="1" si="2"/>
        <v>1719654098.0068498</v>
      </c>
      <c r="Y10" s="1">
        <f t="shared" ca="1" si="2"/>
        <v>1814909058.7839537</v>
      </c>
      <c r="Z10" s="1">
        <f t="shared" ca="1" si="2"/>
        <v>1913082288.8601949</v>
      </c>
      <c r="AA10" s="1">
        <f t="shared" ca="1" si="2"/>
        <v>2014531289.1940942</v>
      </c>
      <c r="AB10" s="1">
        <f t="shared" ca="1" si="2"/>
        <v>2119653754.3785226</v>
      </c>
      <c r="AC10" s="1">
        <f t="shared" ca="1" si="2"/>
        <v>2228891043.358325</v>
      </c>
      <c r="AD10" s="1">
        <f t="shared" ca="1" si="2"/>
        <v>2342731904.9060326</v>
      </c>
      <c r="AE10" s="1">
        <f t="shared" ca="1" si="2"/>
        <v>2461716474.7883711</v>
      </c>
      <c r="AF10" s="1"/>
      <c r="AG10" s="1"/>
      <c r="AH10" s="1"/>
      <c r="AI10" s="1"/>
      <c r="AJ10" s="1"/>
      <c r="AK10" s="1"/>
      <c r="AL10" s="1"/>
      <c r="AM10" s="1"/>
      <c r="AN10" s="1"/>
      <c r="AO10" s="1"/>
    </row>
    <row r="11" spans="1:42" x14ac:dyDescent="0.35">
      <c r="A11" t="s">
        <v>9</v>
      </c>
      <c r="B11" s="1">
        <f>Assumptions!$C$20</f>
        <v>60175000</v>
      </c>
      <c r="C11" s="1">
        <f ca="1">'Debt worksheet'!D5</f>
        <v>139318868.0468744</v>
      </c>
      <c r="D11" s="1">
        <f ca="1">'Debt worksheet'!E5</f>
        <v>209043033.51597017</v>
      </c>
      <c r="E11" s="1">
        <f ca="1">'Debt worksheet'!F5</f>
        <v>261070035.14079744</v>
      </c>
      <c r="F11" s="1">
        <f ca="1">'Debt worksheet'!G5</f>
        <v>303347834.09090543</v>
      </c>
      <c r="G11" s="1">
        <f ca="1">'Debt worksheet'!H5</f>
        <v>336570174.36114037</v>
      </c>
      <c r="H11" s="1">
        <f ca="1">'Debt worksheet'!I5</f>
        <v>369013713.72203195</v>
      </c>
      <c r="I11" s="1">
        <f ca="1">'Debt worksheet'!J5</f>
        <v>399972054.16095209</v>
      </c>
      <c r="J11" s="1">
        <f ca="1">'Debt worksheet'!K5</f>
        <v>430212239.01061499</v>
      </c>
      <c r="K11" s="1">
        <f ca="1">'Debt worksheet'!L5</f>
        <v>460844899.37900519</v>
      </c>
      <c r="L11" s="1">
        <f ca="1">'Debt worksheet'!M5</f>
        <v>491501724.22166455</v>
      </c>
      <c r="M11" s="1">
        <f ca="1">'Debt worksheet'!N5</f>
        <v>522745470.50366354</v>
      </c>
      <c r="N11" s="1">
        <f ca="1">'Debt worksheet'!O5</f>
        <v>555316930.61142898</v>
      </c>
      <c r="O11" s="1">
        <f ca="1">'Debt worksheet'!P5</f>
        <v>589027781.46266603</v>
      </c>
      <c r="P11" s="1">
        <f ca="1">'Debt worksheet'!Q5</f>
        <v>623655356.71681118</v>
      </c>
      <c r="Q11" s="1">
        <f ca="1">'Debt worksheet'!R5</f>
        <v>658939160.93721139</v>
      </c>
      <c r="R11" s="1">
        <f ca="1">'Debt worksheet'!S5</f>
        <v>695922521.29101968</v>
      </c>
      <c r="S11" s="1">
        <f ca="1">'Debt worksheet'!T5</f>
        <v>735321293.94981623</v>
      </c>
      <c r="T11" s="1">
        <f ca="1">'Debt worksheet'!U5</f>
        <v>777096048.45831323</v>
      </c>
      <c r="U11" s="1">
        <f ca="1">'Debt worksheet'!V5</f>
        <v>821189147.9294138</v>
      </c>
      <c r="V11" s="1">
        <f ca="1">'Debt worksheet'!W5</f>
        <v>867522776.42080522</v>
      </c>
      <c r="W11" s="1">
        <f ca="1">'Debt worksheet'!X5</f>
        <v>915996808.60949802</v>
      </c>
      <c r="X11" s="1">
        <f ca="1">'Debt worksheet'!Y5</f>
        <v>966486510.83359957</v>
      </c>
      <c r="Y11" s="1">
        <f ca="1">'Debt worksheet'!Z5</f>
        <v>1018840061.8724958</v>
      </c>
      <c r="Z11" s="1">
        <f ca="1">'Debt worksheet'!AA5</f>
        <v>1072875881.0961459</v>
      </c>
      <c r="AA11" s="1">
        <f ca="1">'Debt worksheet'!AB5</f>
        <v>1128379750.8288984</v>
      </c>
      <c r="AB11" s="1">
        <f ca="1">'Debt worksheet'!AC5</f>
        <v>1185101718.9404724</v>
      </c>
      <c r="AC11" s="1">
        <f ca="1">'Debt worksheet'!AD5</f>
        <v>1242752766.7937531</v>
      </c>
      <c r="AD11" s="1">
        <f ca="1">'Debt worksheet'!AE5</f>
        <v>1301001226.7428868</v>
      </c>
      <c r="AE11" s="1">
        <f ca="1">'Debt worksheet'!AF5</f>
        <v>1359468932.3827128</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-1576168.046874403</v>
      </c>
      <c r="D5" s="4">
        <f ca="1">'Profit and Loss'!D9</f>
        <v>10325700.930904239</v>
      </c>
      <c r="E5" s="4">
        <f ca="1">'Profit and Loss'!E9</f>
        <v>30584460.499972701</v>
      </c>
      <c r="F5" s="4">
        <f ca="1">'Profit and Loss'!F9</f>
        <v>42977229.962685578</v>
      </c>
      <c r="G5" s="4">
        <f ca="1">'Profit and Loss'!G9</f>
        <v>54760849.567768082</v>
      </c>
      <c r="H5" s="4">
        <f ca="1">'Profit and Loss'!H9</f>
        <v>58355112.551927477</v>
      </c>
      <c r="I5" s="4">
        <f ca="1">'Profit and Loss'!I9</f>
        <v>62745868.335109115</v>
      </c>
      <c r="J5" s="4">
        <f ca="1">'Profit and Loss'!J9</f>
        <v>66462558.605135307</v>
      </c>
      <c r="K5" s="4">
        <f ca="1">'Profit and Loss'!K9</f>
        <v>69164570.876961604</v>
      </c>
      <c r="L5" s="4">
        <f ca="1">'Profit and Loss'!L9</f>
        <v>72333917.80254364</v>
      </c>
      <c r="M5" s="4">
        <f ca="1">'Profit and Loss'!M9</f>
        <v>75042700.127850547</v>
      </c>
      <c r="N5" s="4">
        <f ca="1">'Profit and Loss'!N9</f>
        <v>77116152.58719933</v>
      </c>
      <c r="O5" s="4">
        <f ca="1">'Profit and Loss'!O9</f>
        <v>79486765.44996649</v>
      </c>
      <c r="P5" s="4">
        <f ca="1">'Profit and Loss'!P9</f>
        <v>82192364.768696904</v>
      </c>
      <c r="Q5" s="4">
        <f ca="1">'Profit and Loss'!Q9</f>
        <v>85274373.88317278</v>
      </c>
      <c r="R5" s="4">
        <f ca="1">'Profit and Loss'!R9</f>
        <v>87432679.449079081</v>
      </c>
      <c r="S5" s="4">
        <f ca="1">'Profit and Loss'!S9</f>
        <v>88998580.41778326</v>
      </c>
      <c r="T5" s="4">
        <f ca="1">'Profit and Loss'!T9</f>
        <v>90731313.866533309</v>
      </c>
      <c r="U5" s="4">
        <f ca="1">'Profit and Loss'!U9</f>
        <v>92653163.091930658</v>
      </c>
      <c r="V5" s="4">
        <f ca="1">'Profit and Loss'!V9</f>
        <v>94788514.473656803</v>
      </c>
      <c r="W5" s="4">
        <f ca="1">'Profit and Loss'!W9</f>
        <v>97164019.351237044</v>
      </c>
      <c r="X5" s="4">
        <f ca="1">'Profit and Loss'!X9</f>
        <v>99808766.96510601</v>
      </c>
      <c r="Y5" s="4">
        <f ca="1">'Profit and Loss'!Y9</f>
        <v>102754469.16436601</v>
      </c>
      <c r="Z5" s="4">
        <f ca="1">'Profit and Loss'!Z9</f>
        <v>106035657.62611648</v>
      </c>
      <c r="AA5" s="4">
        <f ca="1">'Profit and Loss'!AA9</f>
        <v>109689894.37620661</v>
      </c>
      <c r="AB5" s="4">
        <f ca="1">'Profit and Loss'!AB9</f>
        <v>113757996.44887194</v>
      </c>
      <c r="AC5" s="4">
        <f ca="1">'Profit and Loss'!AC9</f>
        <v>118284275.57309926</v>
      </c>
      <c r="AD5" s="4">
        <f ca="1">'Profit and Loss'!AD9</f>
        <v>123316793.82689062</v>
      </c>
      <c r="AE5" s="4">
        <f ca="1">'Profit and Loss'!AE9</f>
        <v>128907636.25703105</v>
      </c>
      <c r="AF5" s="4">
        <f ca="1">'Profit and Loss'!AF9</f>
        <v>135113201.52167946</v>
      </c>
      <c r="AG5" s="4"/>
      <c r="AH5" s="4"/>
      <c r="AI5" s="4"/>
      <c r="AJ5" s="4"/>
      <c r="AK5" s="4"/>
      <c r="AL5" s="4"/>
      <c r="AM5" s="4"/>
      <c r="AN5" s="4"/>
      <c r="AO5" s="4"/>
      <c r="AP5" s="4"/>
    </row>
    <row r="6" spans="1:42" x14ac:dyDescent="0.35">
      <c r="A6" t="s">
        <v>21</v>
      </c>
      <c r="C6" s="4">
        <f>Depreciation!C8+Depreciation!C9</f>
        <v>16207357.83000895</v>
      </c>
      <c r="D6" s="4">
        <f>Depreciation!D8+Depreciation!D9</f>
        <v>18647190.074169233</v>
      </c>
      <c r="E6" s="4">
        <f>Depreciation!E8+Depreciation!E9</f>
        <v>21226575.247537848</v>
      </c>
      <c r="F6" s="4">
        <f>Depreciation!F8+Depreciation!F9</f>
        <v>23951946.349366106</v>
      </c>
      <c r="G6" s="4">
        <f>Depreciation!G8+Depreciation!G9</f>
        <v>26830005.188657895</v>
      </c>
      <c r="H6" s="4">
        <f>Depreciation!H8+Depreciation!H9</f>
        <v>29867733.000602603</v>
      </c>
      <c r="I6" s="4">
        <f>Depreciation!I8+Depreciation!I9</f>
        <v>33072401.467198584</v>
      </c>
      <c r="J6" s="4">
        <f>Depreciation!J8+Depreciation!J9</f>
        <v>36451584.15706411</v>
      </c>
      <c r="K6" s="4">
        <f>Depreciation!K8+Depreciation!K9</f>
        <v>40013168.3999786</v>
      </c>
      <c r="L6" s="4">
        <f>Depreciation!L8+Depreciation!L9</f>
        <v>43765367.612262785</v>
      </c>
      <c r="M6" s="4">
        <f>Depreciation!M8+Depreciation!M9</f>
        <v>47716734.089691579</v>
      </c>
      <c r="N6" s="4">
        <f>Depreciation!N8+Depreciation!N9</f>
        <v>51876172.285240859</v>
      </c>
      <c r="O6" s="4">
        <f>Depreciation!O8+Depreciation!O9</f>
        <v>56252952.589597464</v>
      </c>
      <c r="P6" s="4">
        <f>Depreciation!P8+Depreciation!P9</f>
        <v>60856725.633012787</v>
      </c>
      <c r="Q6" s="4">
        <f>Depreciation!Q8+Depreciation!Q9</f>
        <v>65697537.127754934</v>
      </c>
      <c r="R6" s="4">
        <f>Depreciation!R8+Depreciation!R9</f>
        <v>70785843.271112412</v>
      </c>
      <c r="S6" s="4">
        <f>Depreciation!S8+Depreciation!S9</f>
        <v>76132526.729625911</v>
      </c>
      <c r="T6" s="4">
        <f>Depreciation!T8+Depreciation!T9</f>
        <v>81748913.225974679</v>
      </c>
      <c r="U6" s="4">
        <f>Depreciation!U8+Depreciation!U9</f>
        <v>87646788.750718594</v>
      </c>
      <c r="V6" s="4">
        <f>Depreciation!V8+Depreciation!V9</f>
        <v>93838417.421902776</v>
      </c>
      <c r="W6" s="4">
        <f>Depreciation!W8+Depreciation!W9</f>
        <v>100336560.01636198</v>
      </c>
      <c r="X6" s="4">
        <f>Depreciation!X8+Depreciation!X9</f>
        <v>107154493.19742653</v>
      </c>
      <c r="Y6" s="4">
        <f>Depreciation!Y8+Depreciation!Y9</f>
        <v>114306029.46462247</v>
      </c>
      <c r="Z6" s="4">
        <f>Depreciation!Z8+Depreciation!Z9</f>
        <v>121805537.85188478</v>
      </c>
      <c r="AA6" s="4">
        <f>Depreciation!AA8+Depreciation!AA9</f>
        <v>129667965.40176015</v>
      </c>
      <c r="AB6" s="4">
        <f>Depreciation!AB8+Depreciation!AB9</f>
        <v>137908859.44406715</v>
      </c>
      <c r="AC6" s="4">
        <f>Depreciation!AC8+Depreciation!AC9</f>
        <v>146544390.7085104</v>
      </c>
      <c r="AD6" s="4">
        <f>Depreciation!AD8+Depreciation!AD9</f>
        <v>155591377.30180734</v>
      </c>
      <c r="AE6" s="4">
        <f>Depreciation!AE8+Depreciation!AE9</f>
        <v>165067309.58098975</v>
      </c>
      <c r="AF6" s="4">
        <f>Depreciation!AF8+Depreciation!AF9</f>
        <v>174990375.95568272</v>
      </c>
      <c r="AG6" s="4"/>
      <c r="AH6" s="4"/>
      <c r="AI6" s="4"/>
      <c r="AJ6" s="4"/>
      <c r="AK6" s="4"/>
      <c r="AL6" s="4"/>
      <c r="AM6" s="4"/>
      <c r="AN6" s="4"/>
      <c r="AO6" s="4"/>
      <c r="AP6" s="4"/>
    </row>
    <row r="7" spans="1:42" x14ac:dyDescent="0.35">
      <c r="A7" t="s">
        <v>23</v>
      </c>
      <c r="C7" s="4">
        <f ca="1">C6+C5</f>
        <v>14631189.783134546</v>
      </c>
      <c r="D7" s="4">
        <f ca="1">D6+D5</f>
        <v>28972891.005073473</v>
      </c>
      <c r="E7" s="4">
        <f t="shared" ref="E7:AF7" ca="1" si="1">E6+E5</f>
        <v>51811035.747510552</v>
      </c>
      <c r="F7" s="4">
        <f t="shared" ca="1" si="1"/>
        <v>66929176.312051684</v>
      </c>
      <c r="G7" s="4">
        <f ca="1">G6+G5</f>
        <v>81590854.756425977</v>
      </c>
      <c r="H7" s="4">
        <f t="shared" ca="1" si="1"/>
        <v>88222845.55253008</v>
      </c>
      <c r="I7" s="4">
        <f t="shared" ca="1" si="1"/>
        <v>95818269.802307695</v>
      </c>
      <c r="J7" s="4">
        <f t="shared" ca="1" si="1"/>
        <v>102914142.76219942</v>
      </c>
      <c r="K7" s="4">
        <f t="shared" ca="1" si="1"/>
        <v>109177739.2769402</v>
      </c>
      <c r="L7" s="4">
        <f t="shared" ca="1" si="1"/>
        <v>116099285.41480643</v>
      </c>
      <c r="M7" s="4">
        <f t="shared" ca="1" si="1"/>
        <v>122759434.21754213</v>
      </c>
      <c r="N7" s="4">
        <f t="shared" ca="1" si="1"/>
        <v>128992324.87244019</v>
      </c>
      <c r="O7" s="4">
        <f t="shared" ca="1" si="1"/>
        <v>135739718.03956395</v>
      </c>
      <c r="P7" s="4">
        <f t="shared" ca="1" si="1"/>
        <v>143049090.40170968</v>
      </c>
      <c r="Q7" s="4">
        <f t="shared" ca="1" si="1"/>
        <v>150971911.01092771</v>
      </c>
      <c r="R7" s="4">
        <f t="shared" ca="1" si="1"/>
        <v>158218522.72019148</v>
      </c>
      <c r="S7" s="4">
        <f t="shared" ca="1" si="1"/>
        <v>165131107.14740917</v>
      </c>
      <c r="T7" s="4">
        <f t="shared" ca="1" si="1"/>
        <v>172480227.09250799</v>
      </c>
      <c r="U7" s="4">
        <f t="shared" ca="1" si="1"/>
        <v>180299951.84264925</v>
      </c>
      <c r="V7" s="4">
        <f t="shared" ca="1" si="1"/>
        <v>188626931.89555958</v>
      </c>
      <c r="W7" s="4">
        <f t="shared" ca="1" si="1"/>
        <v>197500579.36759901</v>
      </c>
      <c r="X7" s="4">
        <f t="shared" ca="1" si="1"/>
        <v>206963260.16253254</v>
      </c>
      <c r="Y7" s="4">
        <f t="shared" ca="1" si="1"/>
        <v>217060498.62898847</v>
      </c>
      <c r="Z7" s="4">
        <f t="shared" ca="1" si="1"/>
        <v>227841195.47800127</v>
      </c>
      <c r="AA7" s="4">
        <f t="shared" ca="1" si="1"/>
        <v>239357859.77796674</v>
      </c>
      <c r="AB7" s="4">
        <f t="shared" ca="1" si="1"/>
        <v>251666855.89293909</v>
      </c>
      <c r="AC7" s="4">
        <f t="shared" ca="1" si="1"/>
        <v>264828666.28160965</v>
      </c>
      <c r="AD7" s="4">
        <f t="shared" ca="1" si="1"/>
        <v>278908171.12869799</v>
      </c>
      <c r="AE7" s="4">
        <f t="shared" ca="1" si="1"/>
        <v>293974945.8380208</v>
      </c>
      <c r="AF7" s="4">
        <f t="shared" ca="1" si="1"/>
        <v>310103577.47736216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93775057.830008939</v>
      </c>
      <c r="D10" s="9">
        <f>Investment!D25</f>
        <v>98697056.474169225</v>
      </c>
      <c r="E10" s="9">
        <f>Investment!E25</f>
        <v>103838037.37233783</v>
      </c>
      <c r="F10" s="9">
        <f>Investment!F25</f>
        <v>109206975.26215969</v>
      </c>
      <c r="G10" s="9">
        <f>Investment!G25</f>
        <v>114813195.02666089</v>
      </c>
      <c r="H10" s="9">
        <f>Investment!H25</f>
        <v>120666384.91342169</v>
      </c>
      <c r="I10" s="9">
        <f>Investment!I25</f>
        <v>126776610.24122787</v>
      </c>
      <c r="J10" s="9">
        <f>Investment!J25</f>
        <v>133154327.61186233</v>
      </c>
      <c r="K10" s="9">
        <f>Investment!K25</f>
        <v>139810399.64533037</v>
      </c>
      <c r="L10" s="9">
        <f>Investment!L25</f>
        <v>146756110.25746581</v>
      </c>
      <c r="M10" s="9">
        <f>Investment!M25</f>
        <v>154003180.4995411</v>
      </c>
      <c r="N10" s="9">
        <f>Investment!N25</f>
        <v>161563784.98020557</v>
      </c>
      <c r="O10" s="9">
        <f>Investment!O25</f>
        <v>169450568.89080107</v>
      </c>
      <c r="P10" s="9">
        <f>Investment!P25</f>
        <v>177676665.65585485</v>
      </c>
      <c r="Q10" s="9">
        <f>Investment!Q25</f>
        <v>186255715.23132795</v>
      </c>
      <c r="R10" s="9">
        <f>Investment!R25</f>
        <v>195201883.07399979</v>
      </c>
      <c r="S10" s="9">
        <f>Investment!S25</f>
        <v>204529879.80620569</v>
      </c>
      <c r="T10" s="9">
        <f>Investment!T25</f>
        <v>214254981.60100499</v>
      </c>
      <c r="U10" s="9">
        <f>Investment!U25</f>
        <v>224393051.31374988</v>
      </c>
      <c r="V10" s="9">
        <f>Investment!V25</f>
        <v>234960560.38695106</v>
      </c>
      <c r="W10" s="9">
        <f>Investment!W25</f>
        <v>245974611.55629185</v>
      </c>
      <c r="X10" s="9">
        <f>Investment!X25</f>
        <v>257452962.38663411</v>
      </c>
      <c r="Y10" s="9">
        <f>Investment!Y25</f>
        <v>269414049.66788465</v>
      </c>
      <c r="Z10" s="9">
        <f>Investment!Z25</f>
        <v>281877014.70165139</v>
      </c>
      <c r="AA10" s="9">
        <f>Investment!AA25</f>
        <v>294861729.5107193</v>
      </c>
      <c r="AB10" s="9">
        <f>Investment!AB25</f>
        <v>308388824.00451303</v>
      </c>
      <c r="AC10" s="9">
        <f>Investment!AC25</f>
        <v>322479714.1348905</v>
      </c>
      <c r="AD10" s="9">
        <f>Investment!AD25</f>
        <v>337156631.07783163</v>
      </c>
      <c r="AE10" s="9">
        <f>Investment!AE25</f>
        <v>352442651.4778468</v>
      </c>
      <c r="AF10" s="9">
        <f>Investment!AF25</f>
        <v>368361728.79323918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-79143868.046874389</v>
      </c>
      <c r="D12" s="1">
        <f t="shared" ref="D12:AF12" ca="1" si="2">D7-D9-D10</f>
        <v>-69724165.469095752</v>
      </c>
      <c r="E12" s="1">
        <f ca="1">E7-E9-E10</f>
        <v>-52027001.624827281</v>
      </c>
      <c r="F12" s="1">
        <f t="shared" ca="1" si="2"/>
        <v>-42277798.950108007</v>
      </c>
      <c r="G12" s="1">
        <f ca="1">G7-G9-G10</f>
        <v>-33222340.270234913</v>
      </c>
      <c r="H12" s="1">
        <f t="shared" ca="1" si="2"/>
        <v>-32443539.36089161</v>
      </c>
      <c r="I12" s="1">
        <f t="shared" ca="1" si="2"/>
        <v>-30958340.43892017</v>
      </c>
      <c r="J12" s="1">
        <f t="shared" ca="1" si="2"/>
        <v>-30240184.849662915</v>
      </c>
      <c r="K12" s="1">
        <f t="shared" ca="1" si="2"/>
        <v>-30632660.368390173</v>
      </c>
      <c r="L12" s="1">
        <f t="shared" ca="1" si="2"/>
        <v>-30656824.842659384</v>
      </c>
      <c r="M12" s="1">
        <f t="shared" ca="1" si="2"/>
        <v>-31243746.281998977</v>
      </c>
      <c r="N12" s="1">
        <f t="shared" ca="1" si="2"/>
        <v>-32571460.107765377</v>
      </c>
      <c r="O12" s="1">
        <f t="shared" ca="1" si="2"/>
        <v>-33710850.851237118</v>
      </c>
      <c r="P12" s="1">
        <f t="shared" ca="1" si="2"/>
        <v>-34627575.254145175</v>
      </c>
      <c r="Q12" s="1">
        <f t="shared" ca="1" si="2"/>
        <v>-35283804.220400244</v>
      </c>
      <c r="R12" s="1">
        <f t="shared" ca="1" si="2"/>
        <v>-36983360.353808314</v>
      </c>
      <c r="S12" s="1">
        <f t="shared" ca="1" si="2"/>
        <v>-39398772.658796519</v>
      </c>
      <c r="T12" s="1">
        <f t="shared" ca="1" si="2"/>
        <v>-41774754.508497</v>
      </c>
      <c r="U12" s="1">
        <f t="shared" ca="1" si="2"/>
        <v>-44093099.471100628</v>
      </c>
      <c r="V12" s="1">
        <f t="shared" ca="1" si="2"/>
        <v>-46333628.49139148</v>
      </c>
      <c r="W12" s="1">
        <f t="shared" ca="1" si="2"/>
        <v>-48474032.188692838</v>
      </c>
      <c r="X12" s="1">
        <f t="shared" ca="1" si="2"/>
        <v>-50489702.224101573</v>
      </c>
      <c r="Y12" s="1">
        <f t="shared" ca="1" si="2"/>
        <v>-52353551.038896173</v>
      </c>
      <c r="Z12" s="1">
        <f t="shared" ca="1" si="2"/>
        <v>-54035819.223650128</v>
      </c>
      <c r="AA12" s="1">
        <f t="shared" ca="1" si="2"/>
        <v>-55503869.732752562</v>
      </c>
      <c r="AB12" s="1">
        <f t="shared" ca="1" si="2"/>
        <v>-56721968.111573935</v>
      </c>
      <c r="AC12" s="1">
        <f t="shared" ca="1" si="2"/>
        <v>-57651047.853280842</v>
      </c>
      <c r="AD12" s="1">
        <f t="shared" ca="1" si="2"/>
        <v>-58248459.949133635</v>
      </c>
      <c r="AE12" s="1">
        <f t="shared" ca="1" si="2"/>
        <v>-58467705.639826</v>
      </c>
      <c r="AF12" s="1">
        <f t="shared" ca="1" si="2"/>
        <v>-58258151.31587702</v>
      </c>
      <c r="AG12" s="1"/>
      <c r="AH12" s="1"/>
      <c r="AI12" s="1"/>
      <c r="AJ12" s="1"/>
      <c r="AK12" s="1"/>
      <c r="AL12" s="1"/>
      <c r="AM12" s="1"/>
      <c r="AN12" s="1"/>
      <c r="AO12" s="1"/>
      <c r="AP12" s="1"/>
    </row>
    <row r="13" spans="1:42" x14ac:dyDescent="0.35">
      <c r="A13" t="s">
        <v>19</v>
      </c>
      <c r="C13" s="1">
        <f ca="1">C12</f>
        <v>-79143868.046874389</v>
      </c>
      <c r="D13" s="1">
        <f ca="1">D12</f>
        <v>-69724165.469095752</v>
      </c>
      <c r="E13" s="1">
        <f ca="1">E12</f>
        <v>-52027001.624827281</v>
      </c>
      <c r="F13" s="1">
        <f t="shared" ref="F13:AF13" ca="1" si="3">F12</f>
        <v>-42277798.950108007</v>
      </c>
      <c r="G13" s="1">
        <f ca="1">G12</f>
        <v>-33222340.270234913</v>
      </c>
      <c r="H13" s="1">
        <f t="shared" ca="1" si="3"/>
        <v>-32443539.36089161</v>
      </c>
      <c r="I13" s="1">
        <f t="shared" ca="1" si="3"/>
        <v>-30958340.43892017</v>
      </c>
      <c r="J13" s="1">
        <f t="shared" ca="1" si="3"/>
        <v>-30240184.849662915</v>
      </c>
      <c r="K13" s="1">
        <f t="shared" ca="1" si="3"/>
        <v>-30632660.368390173</v>
      </c>
      <c r="L13" s="1">
        <f t="shared" ca="1" si="3"/>
        <v>-30656824.842659384</v>
      </c>
      <c r="M13" s="1">
        <f t="shared" ca="1" si="3"/>
        <v>-31243746.281998977</v>
      </c>
      <c r="N13" s="1">
        <f t="shared" ca="1" si="3"/>
        <v>-32571460.107765377</v>
      </c>
      <c r="O13" s="1">
        <f t="shared" ca="1" si="3"/>
        <v>-33710850.851237118</v>
      </c>
      <c r="P13" s="1">
        <f t="shared" ca="1" si="3"/>
        <v>-34627575.254145175</v>
      </c>
      <c r="Q13" s="1">
        <f t="shared" ca="1" si="3"/>
        <v>-35283804.220400244</v>
      </c>
      <c r="R13" s="1">
        <f t="shared" ca="1" si="3"/>
        <v>-36983360.353808314</v>
      </c>
      <c r="S13" s="1">
        <f t="shared" ca="1" si="3"/>
        <v>-39398772.658796519</v>
      </c>
      <c r="T13" s="1">
        <f t="shared" ca="1" si="3"/>
        <v>-41774754.508497</v>
      </c>
      <c r="U13" s="1">
        <f t="shared" ca="1" si="3"/>
        <v>-44093099.471100628</v>
      </c>
      <c r="V13" s="1">
        <f t="shared" ca="1" si="3"/>
        <v>-46333628.49139148</v>
      </c>
      <c r="W13" s="1">
        <f t="shared" ca="1" si="3"/>
        <v>-48474032.188692838</v>
      </c>
      <c r="X13" s="1">
        <f t="shared" ca="1" si="3"/>
        <v>-50489702.224101573</v>
      </c>
      <c r="Y13" s="1">
        <f t="shared" ca="1" si="3"/>
        <v>-52353551.038896173</v>
      </c>
      <c r="Z13" s="1">
        <f t="shared" ca="1" si="3"/>
        <v>-54035819.223650128</v>
      </c>
      <c r="AA13" s="1">
        <f t="shared" ca="1" si="3"/>
        <v>-55503869.732752562</v>
      </c>
      <c r="AB13" s="1">
        <f t="shared" ca="1" si="3"/>
        <v>-56721968.111573935</v>
      </c>
      <c r="AC13" s="1">
        <f t="shared" ca="1" si="3"/>
        <v>-57651047.853280842</v>
      </c>
      <c r="AD13" s="1">
        <f t="shared" ca="1" si="3"/>
        <v>-58248459.949133635</v>
      </c>
      <c r="AE13" s="1">
        <f t="shared" ca="1" si="3"/>
        <v>-58467705.639826</v>
      </c>
      <c r="AF13" s="1">
        <f t="shared" ca="1" si="3"/>
        <v>-58258151.31587702</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912911000.00000024</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456455500.00000012</v>
      </c>
      <c r="D7" s="9">
        <f>C12</f>
        <v>472662857.8300091</v>
      </c>
      <c r="E7" s="9">
        <f>D12</f>
        <v>491310047.90417832</v>
      </c>
      <c r="F7" s="9">
        <f t="shared" ref="F7:H7" si="1">E12</f>
        <v>512536623.15171617</v>
      </c>
      <c r="G7" s="9">
        <f t="shared" si="1"/>
        <v>536488569.5010823</v>
      </c>
      <c r="H7" s="9">
        <f t="shared" si="1"/>
        <v>563318574.68974018</v>
      </c>
      <c r="I7" s="9">
        <f t="shared" ref="I7" si="2">H12</f>
        <v>593186307.69034278</v>
      </c>
      <c r="J7" s="9">
        <f t="shared" ref="J7" si="3">I12</f>
        <v>626258709.15754139</v>
      </c>
      <c r="K7" s="9">
        <f t="shared" ref="K7" si="4">J12</f>
        <v>662710293.31460559</v>
      </c>
      <c r="L7" s="9">
        <f t="shared" ref="L7" si="5">K12</f>
        <v>702723461.71458411</v>
      </c>
      <c r="M7" s="9">
        <f t="shared" ref="M7" si="6">L12</f>
        <v>746488829.32684696</v>
      </c>
      <c r="N7" s="9">
        <f t="shared" ref="N7" si="7">M12</f>
        <v>794205563.41653848</v>
      </c>
      <c r="O7" s="9">
        <f t="shared" ref="O7" si="8">N12</f>
        <v>846081735.70177937</v>
      </c>
      <c r="P7" s="9">
        <f t="shared" ref="P7" si="9">O12</f>
        <v>902334688.29137683</v>
      </c>
      <c r="Q7" s="9">
        <f t="shared" ref="Q7" si="10">P12</f>
        <v>963191413.9243896</v>
      </c>
      <c r="R7" s="9">
        <f t="shared" ref="R7" si="11">Q12</f>
        <v>1028888951.0521445</v>
      </c>
      <c r="S7" s="9">
        <f t="shared" ref="S7" si="12">R12</f>
        <v>1099674794.323257</v>
      </c>
      <c r="T7" s="9">
        <f t="shared" ref="T7" si="13">S12</f>
        <v>1175807321.0528827</v>
      </c>
      <c r="U7" s="9">
        <f t="shared" ref="U7" si="14">T12</f>
        <v>1257556234.2788572</v>
      </c>
      <c r="V7" s="9">
        <f t="shared" ref="V7" si="15">U12</f>
        <v>1345203023.0295758</v>
      </c>
      <c r="W7" s="9">
        <f t="shared" ref="W7" si="16">V12</f>
        <v>1439041440.4514785</v>
      </c>
      <c r="X7" s="9">
        <f t="shared" ref="X7" si="17">W12</f>
        <v>1539378000.4678407</v>
      </c>
      <c r="Y7" s="9">
        <f t="shared" ref="Y7" si="18">X12</f>
        <v>1646532493.6652672</v>
      </c>
      <c r="Z7" s="9">
        <f t="shared" ref="Z7" si="19">Y12</f>
        <v>1760838523.1298897</v>
      </c>
      <c r="AA7" s="9">
        <f t="shared" ref="AA7" si="20">Z12</f>
        <v>1882644060.9817746</v>
      </c>
      <c r="AB7" s="9">
        <f t="shared" ref="AB7" si="21">AA12</f>
        <v>2012312026.3835347</v>
      </c>
      <c r="AC7" s="9">
        <f t="shared" ref="AC7" si="22">AB12</f>
        <v>2150220885.8276019</v>
      </c>
      <c r="AD7" s="9">
        <f t="shared" ref="AD7" si="23">AC12</f>
        <v>2296765276.5361123</v>
      </c>
      <c r="AE7" s="9">
        <f t="shared" ref="AE7" si="24">AD12</f>
        <v>2452356653.8379197</v>
      </c>
      <c r="AF7" s="9">
        <f t="shared" ref="AF7" si="25">AE12</f>
        <v>2617423963.4189095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14345733.030008949</v>
      </c>
      <c r="D8" s="9">
        <f>Assumptions!E111*Assumptions!E11</f>
        <v>14804796.486969234</v>
      </c>
      <c r="E8" s="9">
        <f>Assumptions!F111*Assumptions!F11</f>
        <v>15278549.97455225</v>
      </c>
      <c r="F8" s="9">
        <f>Assumptions!G111*Assumptions!G11</f>
        <v>15767463.573737921</v>
      </c>
      <c r="G8" s="9">
        <f>Assumptions!H111*Assumptions!H11</f>
        <v>16272022.408097537</v>
      </c>
      <c r="H8" s="9">
        <f>Assumptions!I111*Assumptions!I11</f>
        <v>16792727.125156656</v>
      </c>
      <c r="I8" s="9">
        <f>Assumptions!J111*Assumptions!J11</f>
        <v>17330094.393161666</v>
      </c>
      <c r="J8" s="9">
        <f>Assumptions!K111*Assumptions!K11</f>
        <v>17884657.413742844</v>
      </c>
      <c r="K8" s="9">
        <f>Assumptions!L111*Assumptions!L11</f>
        <v>18456966.450982615</v>
      </c>
      <c r="L8" s="9">
        <f>Assumptions!M111*Assumptions!M11</f>
        <v>19047589.377414055</v>
      </c>
      <c r="M8" s="9">
        <f>Assumptions!N111*Assumptions!N11</f>
        <v>19657112.237491306</v>
      </c>
      <c r="N8" s="9">
        <f>Assumptions!O111*Assumptions!O11</f>
        <v>20286139.829091027</v>
      </c>
      <c r="O8" s="9">
        <f>Assumptions!P111*Assumptions!P11</f>
        <v>20935296.303621944</v>
      </c>
      <c r="P8" s="9">
        <f>Assumptions!Q111*Assumptions!Q11</f>
        <v>21605225.785337839</v>
      </c>
      <c r="Q8" s="9">
        <f>Assumptions!R111*Assumptions!R11</f>
        <v>22296593.010468647</v>
      </c>
      <c r="R8" s="9">
        <f>Assumptions!S111*Assumptions!S11</f>
        <v>23010083.986803651</v>
      </c>
      <c r="S8" s="9">
        <f>Assumptions!T111*Assumptions!T11</f>
        <v>23746406.674381368</v>
      </c>
      <c r="T8" s="9">
        <f>Assumptions!U111*Assumptions!U11</f>
        <v>24506291.687961571</v>
      </c>
      <c r="U8" s="9">
        <f>Assumptions!V111*Assumptions!V11</f>
        <v>25290493.021976337</v>
      </c>
      <c r="V8" s="9">
        <f>Assumptions!W111*Assumptions!W11</f>
        <v>26099788.798679583</v>
      </c>
      <c r="W8" s="9">
        <f>Assumptions!X111*Assumptions!X11</f>
        <v>26934982.040237334</v>
      </c>
      <c r="X8" s="9">
        <f>Assumptions!Y111*Assumptions!Y11</f>
        <v>27796901.465524923</v>
      </c>
      <c r="Y8" s="9">
        <f>Assumptions!Z111*Assumptions!Z11</f>
        <v>28686402.312421717</v>
      </c>
      <c r="Z8" s="9">
        <f>Assumptions!AA111*Assumptions!AA11</f>
        <v>29604367.186419211</v>
      </c>
      <c r="AA8" s="9">
        <f>Assumptions!AB111*Assumptions!AB11</f>
        <v>30551706.936384637</v>
      </c>
      <c r="AB8" s="9">
        <f>Assumptions!AC111*Assumptions!AC11</f>
        <v>31529361.558348939</v>
      </c>
      <c r="AC8" s="9">
        <f>Assumptions!AD111*Assumptions!AD11</f>
        <v>32538301.128216103</v>
      </c>
      <c r="AD8" s="9">
        <f>Assumptions!AE111*Assumptions!AE11</f>
        <v>33579526.764319025</v>
      </c>
      <c r="AE8" s="9">
        <f>Assumptions!AF111*Assumptions!AF11</f>
        <v>34654071.620777227</v>
      </c>
      <c r="AF8" s="9">
        <f>Assumptions!AG111*Assumptions!AG11</f>
        <v>35763001.912642092</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1861624.8</v>
      </c>
      <c r="D9" s="9">
        <f>Assumptions!E120*Assumptions!E11</f>
        <v>3842393.5872</v>
      </c>
      <c r="E9" s="9">
        <f>Assumptions!F120*Assumptions!F11</f>
        <v>5948025.272985599</v>
      </c>
      <c r="F9" s="9">
        <f>Assumptions!G120*Assumptions!G11</f>
        <v>8184482.7756281849</v>
      </c>
      <c r="G9" s="9">
        <f>Assumptions!H120*Assumptions!H11</f>
        <v>10557982.780560359</v>
      </c>
      <c r="H9" s="9">
        <f>Assumptions!I120*Assumptions!I11</f>
        <v>13075005.875445947</v>
      </c>
      <c r="I9" s="9">
        <f>Assumptions!J120*Assumptions!J11</f>
        <v>15742307.074036919</v>
      </c>
      <c r="J9" s="9">
        <f>Assumptions!K120*Assumptions!K11</f>
        <v>18566926.743321262</v>
      </c>
      <c r="K9" s="9">
        <f>Assumptions!L120*Assumptions!L11</f>
        <v>21556201.948995985</v>
      </c>
      <c r="L9" s="9">
        <f>Assumptions!M120*Assumptions!M11</f>
        <v>24717778.234848727</v>
      </c>
      <c r="M9" s="9">
        <f>Assumptions!N120*Assumptions!N11</f>
        <v>28059621.852200273</v>
      </c>
      <c r="N9" s="9">
        <f>Assumptions!O120*Assumptions!O11</f>
        <v>31590032.456149835</v>
      </c>
      <c r="O9" s="9">
        <f>Assumptions!P120*Assumptions!P11</f>
        <v>35317656.285975523</v>
      </c>
      <c r="P9" s="9">
        <f>Assumptions!Q120*Assumptions!Q11</f>
        <v>39251499.847674944</v>
      </c>
      <c r="Q9" s="9">
        <f>Assumptions!R120*Assumptions!R11</f>
        <v>43400944.117286287</v>
      </c>
      <c r="R9" s="9">
        <f>Assumptions!S120*Assumptions!S11</f>
        <v>47775759.284308754</v>
      </c>
      <c r="S9" s="9">
        <f>Assumptions!T120*Assumptions!T11</f>
        <v>52386120.05524455</v>
      </c>
      <c r="T9" s="9">
        <f>Assumptions!U120*Assumptions!U11</f>
        <v>57242621.538013101</v>
      </c>
      <c r="U9" s="9">
        <f>Assumptions!V120*Assumptions!V11</f>
        <v>62356295.728742264</v>
      </c>
      <c r="V9" s="9">
        <f>Assumptions!W120*Assumptions!W11</f>
        <v>67738628.623223186</v>
      </c>
      <c r="W9" s="9">
        <f>Assumptions!X120*Assumptions!X11</f>
        <v>73401577.976124644</v>
      </c>
      <c r="X9" s="9">
        <f>Assumptions!Y120*Assumptions!Y11</f>
        <v>79357591.731901601</v>
      </c>
      <c r="Y9" s="9">
        <f>Assumptions!Z120*Assumptions!Z11</f>
        <v>85619627.152200744</v>
      </c>
      <c r="Z9" s="9">
        <f>Assumptions!AA120*Assumptions!AA11</f>
        <v>92201170.665465564</v>
      </c>
      <c r="AA9" s="9">
        <f>Assumptions!AB120*Assumptions!AB11</f>
        <v>99116258.465375513</v>
      </c>
      <c r="AB9" s="9">
        <f>Assumptions!AC120*Assumptions!AC11</f>
        <v>106379497.88571821</v>
      </c>
      <c r="AC9" s="9">
        <f>Assumptions!AD120*Assumptions!AD11</f>
        <v>114006089.5802943</v>
      </c>
      <c r="AD9" s="9">
        <f>Assumptions!AE120*Assumptions!AE11</f>
        <v>122011850.53748831</v>
      </c>
      <c r="AE9" s="9">
        <f>Assumptions!AF120*Assumptions!AF11</f>
        <v>130413237.96021251</v>
      </c>
      <c r="AF9" s="9">
        <f>Assumptions!AG120*Assumptions!AG11</f>
        <v>139227374.04304063</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16207357.83000895</v>
      </c>
      <c r="D10" s="9">
        <f>SUM($C$8:D9)</f>
        <v>34854547.90417818</v>
      </c>
      <c r="E10" s="9">
        <f>SUM($C$8:E9)</f>
        <v>56081123.151716031</v>
      </c>
      <c r="F10" s="9">
        <f>SUM($C$8:F9)</f>
        <v>80033069.501082122</v>
      </c>
      <c r="G10" s="9">
        <f>SUM($C$8:G9)</f>
        <v>106863074.68974002</v>
      </c>
      <c r="H10" s="9">
        <f>SUM($C$8:H9)</f>
        <v>136730807.69034261</v>
      </c>
      <c r="I10" s="9">
        <f>SUM($C$8:I9)</f>
        <v>169803209.15754125</v>
      </c>
      <c r="J10" s="9">
        <f>SUM($C$8:J9)</f>
        <v>206254793.31460536</v>
      </c>
      <c r="K10" s="9">
        <f>SUM($C$8:K9)</f>
        <v>246267961.71458396</v>
      </c>
      <c r="L10" s="9">
        <f>SUM($C$8:L9)</f>
        <v>290033329.32684672</v>
      </c>
      <c r="M10" s="9">
        <f>SUM($C$8:M9)</f>
        <v>337750063.41653836</v>
      </c>
      <c r="N10" s="9">
        <f>SUM($C$8:N9)</f>
        <v>389626235.70177919</v>
      </c>
      <c r="O10" s="9">
        <f>SUM($C$8:O9)</f>
        <v>445879188.29137659</v>
      </c>
      <c r="P10" s="9">
        <f>SUM($C$8:P9)</f>
        <v>506735913.92438936</v>
      </c>
      <c r="Q10" s="9">
        <f>SUM($C$8:Q9)</f>
        <v>572433451.05214429</v>
      </c>
      <c r="R10" s="9">
        <f>SUM($C$8:R9)</f>
        <v>643219294.32325673</v>
      </c>
      <c r="S10" s="9">
        <f>SUM($C$8:S9)</f>
        <v>719351821.05288267</v>
      </c>
      <c r="T10" s="9">
        <f>SUM($C$8:T9)</f>
        <v>801100734.27885747</v>
      </c>
      <c r="U10" s="9">
        <f>SUM($C$8:U9)</f>
        <v>888747523.02957606</v>
      </c>
      <c r="V10" s="9">
        <f>SUM($C$8:V9)</f>
        <v>982585940.45147884</v>
      </c>
      <c r="W10" s="9">
        <f>SUM($C$8:W9)</f>
        <v>1082922500.4678407</v>
      </c>
      <c r="X10" s="9">
        <f>SUM($C$8:X9)</f>
        <v>1190076993.6652675</v>
      </c>
      <c r="Y10" s="9">
        <f>SUM($C$8:Y9)</f>
        <v>1304383023.1298897</v>
      </c>
      <c r="Z10" s="9">
        <f>SUM($C$8:Z9)</f>
        <v>1426188560.9817746</v>
      </c>
      <c r="AA10" s="9">
        <f>SUM($C$8:AA9)</f>
        <v>1555856526.3835347</v>
      </c>
      <c r="AB10" s="9">
        <f>SUM($C$8:AB9)</f>
        <v>1693765385.8276019</v>
      </c>
      <c r="AC10" s="9">
        <f>SUM($C$8:AC9)</f>
        <v>1840309776.5361125</v>
      </c>
      <c r="AD10" s="9">
        <f>SUM($C$8:AD9)</f>
        <v>1995901153.8379197</v>
      </c>
      <c r="AE10" s="9">
        <f>SUM($C$8:AE9)</f>
        <v>2160968463.4189095</v>
      </c>
      <c r="AF10" s="9">
        <f>SUM($C$8:AF9)</f>
        <v>2335958839.3745923</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472662857.8300091</v>
      </c>
      <c r="D12" s="9">
        <f>D7+D8+D9</f>
        <v>491310047.90417832</v>
      </c>
      <c r="E12" s="9">
        <f>E7+E8+E9</f>
        <v>512536623.15171617</v>
      </c>
      <c r="F12" s="9">
        <f t="shared" ref="F12:H12" si="26">F7+F8+F9</f>
        <v>536488569.5010823</v>
      </c>
      <c r="G12" s="9">
        <f t="shared" si="26"/>
        <v>563318574.68974018</v>
      </c>
      <c r="H12" s="9">
        <f t="shared" si="26"/>
        <v>593186307.69034278</v>
      </c>
      <c r="I12" s="9">
        <f t="shared" ref="I12:AF12" si="27">I7+I8+I9</f>
        <v>626258709.15754139</v>
      </c>
      <c r="J12" s="9">
        <f t="shared" si="27"/>
        <v>662710293.31460559</v>
      </c>
      <c r="K12" s="9">
        <f t="shared" si="27"/>
        <v>702723461.71458411</v>
      </c>
      <c r="L12" s="9">
        <f t="shared" si="27"/>
        <v>746488829.32684696</v>
      </c>
      <c r="M12" s="9">
        <f t="shared" si="27"/>
        <v>794205563.41653848</v>
      </c>
      <c r="N12" s="9">
        <f t="shared" si="27"/>
        <v>846081735.70177937</v>
      </c>
      <c r="O12" s="9">
        <f t="shared" si="27"/>
        <v>902334688.29137683</v>
      </c>
      <c r="P12" s="9">
        <f t="shared" si="27"/>
        <v>963191413.9243896</v>
      </c>
      <c r="Q12" s="9">
        <f t="shared" si="27"/>
        <v>1028888951.0521445</v>
      </c>
      <c r="R12" s="9">
        <f t="shared" si="27"/>
        <v>1099674794.323257</v>
      </c>
      <c r="S12" s="9">
        <f t="shared" si="27"/>
        <v>1175807321.0528827</v>
      </c>
      <c r="T12" s="9">
        <f t="shared" si="27"/>
        <v>1257556234.2788572</v>
      </c>
      <c r="U12" s="9">
        <f t="shared" si="27"/>
        <v>1345203023.0295758</v>
      </c>
      <c r="V12" s="9">
        <f t="shared" si="27"/>
        <v>1439041440.4514785</v>
      </c>
      <c r="W12" s="9">
        <f t="shared" si="27"/>
        <v>1539378000.4678407</v>
      </c>
      <c r="X12" s="9">
        <f t="shared" si="27"/>
        <v>1646532493.6652672</v>
      </c>
      <c r="Y12" s="9">
        <f t="shared" si="27"/>
        <v>1760838523.1298897</v>
      </c>
      <c r="Z12" s="9">
        <f t="shared" si="27"/>
        <v>1882644060.9817746</v>
      </c>
      <c r="AA12" s="9">
        <f t="shared" si="27"/>
        <v>2012312026.3835347</v>
      </c>
      <c r="AB12" s="9">
        <f t="shared" si="27"/>
        <v>2150220885.8276019</v>
      </c>
      <c r="AC12" s="9">
        <f t="shared" si="27"/>
        <v>2296765276.5361123</v>
      </c>
      <c r="AD12" s="9">
        <f t="shared" si="27"/>
        <v>2452356653.8379197</v>
      </c>
      <c r="AE12" s="9">
        <f t="shared" si="27"/>
        <v>2617423963.4189095</v>
      </c>
      <c r="AF12" s="9">
        <f t="shared" si="27"/>
        <v>2792414339.3745923</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93775057.830008939</v>
      </c>
      <c r="D18" s="9">
        <f>Investment!D25</f>
        <v>98697056.474169225</v>
      </c>
      <c r="E18" s="9">
        <f>Investment!E25</f>
        <v>103838037.37233783</v>
      </c>
      <c r="F18" s="9">
        <f>Investment!F25</f>
        <v>109206975.26215969</v>
      </c>
      <c r="G18" s="9">
        <f>Investment!G25</f>
        <v>114813195.02666089</v>
      </c>
      <c r="H18" s="9">
        <f>Investment!H25</f>
        <v>120666384.91342169</v>
      </c>
      <c r="I18" s="9">
        <f>Investment!I25</f>
        <v>126776610.24122787</v>
      </c>
      <c r="J18" s="9">
        <f>Investment!J25</f>
        <v>133154327.61186233</v>
      </c>
      <c r="K18" s="9">
        <f>Investment!K25</f>
        <v>139810399.64533037</v>
      </c>
      <c r="L18" s="9">
        <f>Investment!L25</f>
        <v>146756110.25746581</v>
      </c>
      <c r="M18" s="9">
        <f>Investment!M25</f>
        <v>154003180.4995411</v>
      </c>
      <c r="N18" s="9">
        <f>Investment!N25</f>
        <v>161563784.98020557</v>
      </c>
      <c r="O18" s="9">
        <f>Investment!O25</f>
        <v>169450568.89080107</v>
      </c>
      <c r="P18" s="9">
        <f>Investment!P25</f>
        <v>177676665.65585485</v>
      </c>
      <c r="Q18" s="9">
        <f>Investment!Q25</f>
        <v>186255715.23132795</v>
      </c>
      <c r="R18" s="9">
        <f>Investment!R25</f>
        <v>195201883.07399979</v>
      </c>
      <c r="S18" s="9">
        <f>Investment!S25</f>
        <v>204529879.80620569</v>
      </c>
      <c r="T18" s="9">
        <f>Investment!T25</f>
        <v>214254981.60100499</v>
      </c>
      <c r="U18" s="9">
        <f>Investment!U25</f>
        <v>224393051.31374988</v>
      </c>
      <c r="V18" s="9">
        <f>Investment!V25</f>
        <v>234960560.38695106</v>
      </c>
      <c r="W18" s="9">
        <f>Investment!W25</f>
        <v>245974611.55629185</v>
      </c>
      <c r="X18" s="9">
        <f>Investment!X25</f>
        <v>257452962.38663411</v>
      </c>
      <c r="Y18" s="9">
        <f>Investment!Y25</f>
        <v>269414049.66788465</v>
      </c>
      <c r="Z18" s="9">
        <f>Investment!Z25</f>
        <v>281877014.70165139</v>
      </c>
      <c r="AA18" s="9">
        <f>Investment!AA25</f>
        <v>294861729.5107193</v>
      </c>
      <c r="AB18" s="9">
        <f>Investment!AB25</f>
        <v>308388824.00451303</v>
      </c>
      <c r="AC18" s="9">
        <f>Investment!AC25</f>
        <v>322479714.1348905</v>
      </c>
      <c r="AD18" s="9">
        <f>Investment!AD25</f>
        <v>337156631.07783163</v>
      </c>
      <c r="AE18" s="9">
        <f>Investment!AE25</f>
        <v>352442651.4778468</v>
      </c>
      <c r="AF18" s="9">
        <f>Investment!AF25</f>
        <v>368361728.79323918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550230557.8300091</v>
      </c>
      <c r="D19" s="9">
        <f>D18+C20</f>
        <v>632720256.47416937</v>
      </c>
      <c r="E19" s="9">
        <f>E18+D20</f>
        <v>717911103.77233791</v>
      </c>
      <c r="F19" s="9">
        <f t="shared" ref="F19:AF19" si="28">F18+E20</f>
        <v>805891503.78695977</v>
      </c>
      <c r="G19" s="9">
        <f t="shared" si="28"/>
        <v>896752752.4642545</v>
      </c>
      <c r="H19" s="9">
        <f t="shared" si="28"/>
        <v>990589132.18901825</v>
      </c>
      <c r="I19" s="9">
        <f t="shared" si="28"/>
        <v>1087498009.4296436</v>
      </c>
      <c r="J19" s="9">
        <f t="shared" si="28"/>
        <v>1187579935.5743074</v>
      </c>
      <c r="K19" s="9">
        <f t="shared" si="28"/>
        <v>1290938751.0625739</v>
      </c>
      <c r="L19" s="9">
        <f t="shared" si="28"/>
        <v>1397681692.9200611</v>
      </c>
      <c r="M19" s="9">
        <f t="shared" si="28"/>
        <v>1507919505.8073394</v>
      </c>
      <c r="N19" s="9">
        <f t="shared" si="28"/>
        <v>1621766556.6978533</v>
      </c>
      <c r="O19" s="9">
        <f t="shared" si="28"/>
        <v>1739340953.3034134</v>
      </c>
      <c r="P19" s="9">
        <f t="shared" si="28"/>
        <v>1860764666.3696709</v>
      </c>
      <c r="Q19" s="9">
        <f t="shared" si="28"/>
        <v>1986163655.9679861</v>
      </c>
      <c r="R19" s="9">
        <f t="shared" si="28"/>
        <v>2115668001.9142311</v>
      </c>
      <c r="S19" s="9">
        <f t="shared" si="28"/>
        <v>2249412038.4493241</v>
      </c>
      <c r="T19" s="9">
        <f t="shared" si="28"/>
        <v>2387534493.3207035</v>
      </c>
      <c r="U19" s="9">
        <f t="shared" si="28"/>
        <v>2530178631.4084787</v>
      </c>
      <c r="V19" s="9">
        <f t="shared" si="28"/>
        <v>2677492403.0447111</v>
      </c>
      <c r="W19" s="9">
        <f t="shared" si="28"/>
        <v>2829628597.1791005</v>
      </c>
      <c r="X19" s="9">
        <f t="shared" si="28"/>
        <v>2986744999.5493727</v>
      </c>
      <c r="Y19" s="9">
        <f t="shared" si="28"/>
        <v>3149004556.0198307</v>
      </c>
      <c r="Z19" s="9">
        <f t="shared" si="28"/>
        <v>3316575541.2568598</v>
      </c>
      <c r="AA19" s="9">
        <f t="shared" si="28"/>
        <v>3489631732.9156947</v>
      </c>
      <c r="AB19" s="9">
        <f t="shared" si="28"/>
        <v>3668352591.5184479</v>
      </c>
      <c r="AC19" s="9">
        <f t="shared" si="28"/>
        <v>3852923446.209271</v>
      </c>
      <c r="AD19" s="9">
        <f t="shared" si="28"/>
        <v>4043535686.5785923</v>
      </c>
      <c r="AE19" s="9">
        <f t="shared" si="28"/>
        <v>4240386960.7546315</v>
      </c>
      <c r="AF19" s="9">
        <f t="shared" si="28"/>
        <v>4443681379.9668808</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534023200.00000012</v>
      </c>
      <c r="D20" s="9">
        <f>D19-D8-D9</f>
        <v>614073066.4000001</v>
      </c>
      <c r="E20" s="9">
        <f t="shared" ref="E20:AF20" si="29">E19-E8-E9</f>
        <v>696684528.52480006</v>
      </c>
      <c r="F20" s="9">
        <f t="shared" si="29"/>
        <v>781939557.43759358</v>
      </c>
      <c r="G20" s="9">
        <f t="shared" si="29"/>
        <v>869922747.27559662</v>
      </c>
      <c r="H20" s="9">
        <f t="shared" si="29"/>
        <v>960721399.18841565</v>
      </c>
      <c r="I20" s="9">
        <f t="shared" si="29"/>
        <v>1054425607.962445</v>
      </c>
      <c r="J20" s="9">
        <f t="shared" si="29"/>
        <v>1151128351.4172435</v>
      </c>
      <c r="K20" s="9">
        <f t="shared" si="29"/>
        <v>1250925582.6625953</v>
      </c>
      <c r="L20" s="9">
        <f t="shared" si="29"/>
        <v>1353916325.3077984</v>
      </c>
      <c r="M20" s="9">
        <f t="shared" si="29"/>
        <v>1460202771.7176478</v>
      </c>
      <c r="N20" s="9">
        <f t="shared" si="29"/>
        <v>1569890384.4126124</v>
      </c>
      <c r="O20" s="9">
        <f t="shared" si="29"/>
        <v>1683088000.7138159</v>
      </c>
      <c r="P20" s="9">
        <f t="shared" si="29"/>
        <v>1799907940.7366581</v>
      </c>
      <c r="Q20" s="9">
        <f t="shared" si="29"/>
        <v>1920466118.8402312</v>
      </c>
      <c r="R20" s="9">
        <f t="shared" si="29"/>
        <v>2044882158.6431186</v>
      </c>
      <c r="S20" s="9">
        <f t="shared" si="29"/>
        <v>2173279511.7196984</v>
      </c>
      <c r="T20" s="9">
        <f t="shared" si="29"/>
        <v>2305785580.0947289</v>
      </c>
      <c r="U20" s="9">
        <f t="shared" si="29"/>
        <v>2442531842.6577601</v>
      </c>
      <c r="V20" s="9">
        <f t="shared" si="29"/>
        <v>2583653985.6228085</v>
      </c>
      <c r="W20" s="9">
        <f t="shared" si="29"/>
        <v>2729292037.1627383</v>
      </c>
      <c r="X20" s="9">
        <f t="shared" si="29"/>
        <v>2879590506.3519459</v>
      </c>
      <c r="Y20" s="9">
        <f t="shared" si="29"/>
        <v>3034698526.5552082</v>
      </c>
      <c r="Z20" s="9">
        <f t="shared" si="29"/>
        <v>3194770003.4049754</v>
      </c>
      <c r="AA20" s="9">
        <f t="shared" si="29"/>
        <v>3359963767.5139346</v>
      </c>
      <c r="AB20" s="9">
        <f t="shared" si="29"/>
        <v>3530443732.0743804</v>
      </c>
      <c r="AC20" s="9">
        <f t="shared" si="29"/>
        <v>3706379055.5007606</v>
      </c>
      <c r="AD20" s="9">
        <f t="shared" si="29"/>
        <v>3887944309.2767849</v>
      </c>
      <c r="AE20" s="9">
        <f t="shared" si="29"/>
        <v>4075319651.1736417</v>
      </c>
      <c r="AF20" s="9">
        <f t="shared" si="29"/>
        <v>4268691004.0111976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60175000</v>
      </c>
      <c r="D22" s="9">
        <f ca="1">'Balance Sheet'!C11</f>
        <v>139318868.0468744</v>
      </c>
      <c r="E22" s="9">
        <f ca="1">'Balance Sheet'!D11</f>
        <v>209043033.51597017</v>
      </c>
      <c r="F22" s="9">
        <f ca="1">'Balance Sheet'!E11</f>
        <v>261070035.14079744</v>
      </c>
      <c r="G22" s="9">
        <f ca="1">'Balance Sheet'!F11</f>
        <v>303347834.09090543</v>
      </c>
      <c r="H22" s="9">
        <f ca="1">'Balance Sheet'!G11</f>
        <v>336570174.36114037</v>
      </c>
      <c r="I22" s="9">
        <f ca="1">'Balance Sheet'!H11</f>
        <v>369013713.72203195</v>
      </c>
      <c r="J22" s="9">
        <f ca="1">'Balance Sheet'!I11</f>
        <v>399972054.16095209</v>
      </c>
      <c r="K22" s="9">
        <f ca="1">'Balance Sheet'!J11</f>
        <v>430212239.01061499</v>
      </c>
      <c r="L22" s="9">
        <f ca="1">'Balance Sheet'!K11</f>
        <v>460844899.37900519</v>
      </c>
      <c r="M22" s="9">
        <f ca="1">'Balance Sheet'!L11</f>
        <v>491501724.22166455</v>
      </c>
      <c r="N22" s="9">
        <f ca="1">'Balance Sheet'!M11</f>
        <v>522745470.50366354</v>
      </c>
      <c r="O22" s="9">
        <f ca="1">'Balance Sheet'!N11</f>
        <v>555316930.61142898</v>
      </c>
      <c r="P22" s="9">
        <f ca="1">'Balance Sheet'!O11</f>
        <v>589027781.46266603</v>
      </c>
      <c r="Q22" s="9">
        <f ca="1">'Balance Sheet'!P11</f>
        <v>623655356.71681118</v>
      </c>
      <c r="R22" s="9">
        <f ca="1">'Balance Sheet'!Q11</f>
        <v>658939160.93721139</v>
      </c>
      <c r="S22" s="9">
        <f ca="1">'Balance Sheet'!R11</f>
        <v>695922521.29101968</v>
      </c>
      <c r="T22" s="9">
        <f ca="1">'Balance Sheet'!S11</f>
        <v>735321293.94981623</v>
      </c>
      <c r="U22" s="9">
        <f ca="1">'Balance Sheet'!T11</f>
        <v>777096048.45831323</v>
      </c>
      <c r="V22" s="9">
        <f ca="1">'Balance Sheet'!U11</f>
        <v>821189147.9294138</v>
      </c>
      <c r="W22" s="9">
        <f ca="1">'Balance Sheet'!V11</f>
        <v>867522776.42080522</v>
      </c>
      <c r="X22" s="9">
        <f ca="1">'Balance Sheet'!W11</f>
        <v>915996808.60949802</v>
      </c>
      <c r="Y22" s="9">
        <f ca="1">'Balance Sheet'!X11</f>
        <v>966486510.83359957</v>
      </c>
      <c r="Z22" s="9">
        <f ca="1">'Balance Sheet'!Y11</f>
        <v>1018840061.8724958</v>
      </c>
      <c r="AA22" s="9">
        <f ca="1">'Balance Sheet'!Z11</f>
        <v>1072875881.0961459</v>
      </c>
      <c r="AB22" s="9">
        <f ca="1">'Balance Sheet'!AA11</f>
        <v>1128379750.8288984</v>
      </c>
      <c r="AC22" s="9">
        <f ca="1">'Balance Sheet'!AB11</f>
        <v>1185101718.9404724</v>
      </c>
      <c r="AD22" s="9">
        <f ca="1">'Balance Sheet'!AC11</f>
        <v>1242752766.7937531</v>
      </c>
      <c r="AE22" s="9">
        <f ca="1">'Balance Sheet'!AD11</f>
        <v>1301001226.7428868</v>
      </c>
      <c r="AF22" s="9">
        <f ca="1">'Balance Sheet'!AE11</f>
        <v>1359468932.3827128</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473848200.00000012</v>
      </c>
      <c r="D23" s="9">
        <f t="shared" ref="D23:AF23" ca="1" si="30">D20-D22</f>
        <v>474754198.35312569</v>
      </c>
      <c r="E23" s="9">
        <f t="shared" ca="1" si="30"/>
        <v>487641495.00882989</v>
      </c>
      <c r="F23" s="9">
        <f t="shared" ca="1" si="30"/>
        <v>520869522.29679614</v>
      </c>
      <c r="G23" s="9">
        <f t="shared" ca="1" si="30"/>
        <v>566574913.18469119</v>
      </c>
      <c r="H23" s="9">
        <f t="shared" ca="1" si="30"/>
        <v>624151224.82727528</v>
      </c>
      <c r="I23" s="9">
        <f t="shared" ca="1" si="30"/>
        <v>685411894.24041307</v>
      </c>
      <c r="J23" s="9">
        <f ca="1">J20-J22</f>
        <v>751156297.25629139</v>
      </c>
      <c r="K23" s="9">
        <f t="shared" ca="1" si="30"/>
        <v>820713343.65198028</v>
      </c>
      <c r="L23" s="9">
        <f t="shared" ca="1" si="30"/>
        <v>893071425.92879319</v>
      </c>
      <c r="M23" s="9">
        <f t="shared" ca="1" si="30"/>
        <v>968701047.49598324</v>
      </c>
      <c r="N23" s="9">
        <f t="shared" ca="1" si="30"/>
        <v>1047144913.9089489</v>
      </c>
      <c r="O23" s="9">
        <f t="shared" ca="1" si="30"/>
        <v>1127771070.102387</v>
      </c>
      <c r="P23" s="9">
        <f t="shared" ca="1" si="30"/>
        <v>1210880159.2739921</v>
      </c>
      <c r="Q23" s="9">
        <f t="shared" ca="1" si="30"/>
        <v>1296810762.12342</v>
      </c>
      <c r="R23" s="9">
        <f t="shared" ca="1" si="30"/>
        <v>1385942997.7059073</v>
      </c>
      <c r="S23" s="9">
        <f t="shared" ca="1" si="30"/>
        <v>1477356990.4286788</v>
      </c>
      <c r="T23" s="9">
        <f t="shared" ca="1" si="30"/>
        <v>1570464286.1449127</v>
      </c>
      <c r="U23" s="9">
        <f t="shared" ca="1" si="30"/>
        <v>1665435794.1994469</v>
      </c>
      <c r="V23" s="9">
        <f t="shared" ca="1" si="30"/>
        <v>1762464837.6933947</v>
      </c>
      <c r="W23" s="9">
        <f t="shared" ca="1" si="30"/>
        <v>1861769260.7419331</v>
      </c>
      <c r="X23" s="9">
        <f t="shared" ca="1" si="30"/>
        <v>1963593697.7424479</v>
      </c>
      <c r="Y23" s="9">
        <f t="shared" ca="1" si="30"/>
        <v>2068212015.7216086</v>
      </c>
      <c r="Z23" s="9">
        <f t="shared" ca="1" si="30"/>
        <v>2175929941.5324798</v>
      </c>
      <c r="AA23" s="9">
        <f t="shared" ca="1" si="30"/>
        <v>2287087886.4177885</v>
      </c>
      <c r="AB23" s="9">
        <f t="shared" ca="1" si="30"/>
        <v>2402063981.245482</v>
      </c>
      <c r="AC23" s="9">
        <f t="shared" ca="1" si="30"/>
        <v>2521277336.5602884</v>
      </c>
      <c r="AD23" s="9">
        <f t="shared" ca="1" si="30"/>
        <v>2645191542.4830317</v>
      </c>
      <c r="AE23" s="9">
        <f t="shared" ca="1" si="30"/>
        <v>2774318424.4307547</v>
      </c>
      <c r="AF23" s="9">
        <f t="shared" ca="1" si="30"/>
        <v>2909222071.6284847</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60175000</v>
      </c>
      <c r="D5" s="1">
        <f ca="1">C5+C6</f>
        <v>139318868.0468744</v>
      </c>
      <c r="E5" s="1">
        <f t="shared" ref="E5:AF5" ca="1" si="1">D5+D6</f>
        <v>209043033.51597017</v>
      </c>
      <c r="F5" s="1">
        <f t="shared" ca="1" si="1"/>
        <v>261070035.14079744</v>
      </c>
      <c r="G5" s="1">
        <f t="shared" ca="1" si="1"/>
        <v>303347834.09090543</v>
      </c>
      <c r="H5" s="1">
        <f t="shared" ca="1" si="1"/>
        <v>336570174.36114037</v>
      </c>
      <c r="I5" s="1">
        <f t="shared" ca="1" si="1"/>
        <v>369013713.72203195</v>
      </c>
      <c r="J5" s="1">
        <f t="shared" ca="1" si="1"/>
        <v>399972054.16095209</v>
      </c>
      <c r="K5" s="1">
        <f t="shared" ca="1" si="1"/>
        <v>430212239.01061499</v>
      </c>
      <c r="L5" s="1">
        <f t="shared" ca="1" si="1"/>
        <v>460844899.37900519</v>
      </c>
      <c r="M5" s="1">
        <f t="shared" ca="1" si="1"/>
        <v>491501724.22166455</v>
      </c>
      <c r="N5" s="1">
        <f t="shared" ca="1" si="1"/>
        <v>522745470.50366354</v>
      </c>
      <c r="O5" s="1">
        <f t="shared" ca="1" si="1"/>
        <v>555316930.61142898</v>
      </c>
      <c r="P5" s="1">
        <f t="shared" ca="1" si="1"/>
        <v>589027781.46266603</v>
      </c>
      <c r="Q5" s="1">
        <f t="shared" ca="1" si="1"/>
        <v>623655356.71681118</v>
      </c>
      <c r="R5" s="1">
        <f t="shared" ca="1" si="1"/>
        <v>658939160.93721139</v>
      </c>
      <c r="S5" s="1">
        <f t="shared" ca="1" si="1"/>
        <v>695922521.29101968</v>
      </c>
      <c r="T5" s="1">
        <f t="shared" ca="1" si="1"/>
        <v>735321293.94981623</v>
      </c>
      <c r="U5" s="1">
        <f t="shared" ca="1" si="1"/>
        <v>777096048.45831323</v>
      </c>
      <c r="V5" s="1">
        <f t="shared" ca="1" si="1"/>
        <v>821189147.9294138</v>
      </c>
      <c r="W5" s="1">
        <f t="shared" ca="1" si="1"/>
        <v>867522776.42080522</v>
      </c>
      <c r="X5" s="1">
        <f t="shared" ca="1" si="1"/>
        <v>915996808.60949802</v>
      </c>
      <c r="Y5" s="1">
        <f t="shared" ca="1" si="1"/>
        <v>966486510.83359957</v>
      </c>
      <c r="Z5" s="1">
        <f t="shared" ca="1" si="1"/>
        <v>1018840061.8724958</v>
      </c>
      <c r="AA5" s="1">
        <f t="shared" ca="1" si="1"/>
        <v>1072875881.0961459</v>
      </c>
      <c r="AB5" s="1">
        <f t="shared" ca="1" si="1"/>
        <v>1128379750.8288984</v>
      </c>
      <c r="AC5" s="1">
        <f t="shared" ca="1" si="1"/>
        <v>1185101718.9404724</v>
      </c>
      <c r="AD5" s="1">
        <f t="shared" ca="1" si="1"/>
        <v>1242752766.7937531</v>
      </c>
      <c r="AE5" s="1">
        <f t="shared" ca="1" si="1"/>
        <v>1301001226.7428868</v>
      </c>
      <c r="AF5" s="1">
        <f t="shared" ca="1" si="1"/>
        <v>1359468932.3827128</v>
      </c>
      <c r="AG5" s="1"/>
      <c r="AH5" s="1"/>
      <c r="AI5" s="1"/>
      <c r="AJ5" s="1"/>
      <c r="AK5" s="1"/>
      <c r="AL5" s="1"/>
      <c r="AM5" s="1"/>
      <c r="AN5" s="1"/>
      <c r="AO5" s="1"/>
      <c r="AP5" s="1"/>
    </row>
    <row r="6" spans="1:42" x14ac:dyDescent="0.35">
      <c r="A6" s="63" t="s">
        <v>3</v>
      </c>
      <c r="C6" s="1">
        <f ca="1">-'Cash Flow'!C13</f>
        <v>79143868.046874389</v>
      </c>
      <c r="D6" s="1">
        <f ca="1">-'Cash Flow'!D13</f>
        <v>69724165.469095752</v>
      </c>
      <c r="E6" s="1">
        <f ca="1">-'Cash Flow'!E13</f>
        <v>52027001.624827281</v>
      </c>
      <c r="F6" s="1">
        <f ca="1">-'Cash Flow'!F13</f>
        <v>42277798.950108007</v>
      </c>
      <c r="G6" s="1">
        <f ca="1">-'Cash Flow'!G13</f>
        <v>33222340.270234913</v>
      </c>
      <c r="H6" s="1">
        <f ca="1">-'Cash Flow'!H13</f>
        <v>32443539.36089161</v>
      </c>
      <c r="I6" s="1">
        <f ca="1">-'Cash Flow'!I13</f>
        <v>30958340.43892017</v>
      </c>
      <c r="J6" s="1">
        <f ca="1">-'Cash Flow'!J13</f>
        <v>30240184.849662915</v>
      </c>
      <c r="K6" s="1">
        <f ca="1">-'Cash Flow'!K13</f>
        <v>30632660.368390173</v>
      </c>
      <c r="L6" s="1">
        <f ca="1">-'Cash Flow'!L13</f>
        <v>30656824.842659384</v>
      </c>
      <c r="M6" s="1">
        <f ca="1">-'Cash Flow'!M13</f>
        <v>31243746.281998977</v>
      </c>
      <c r="N6" s="1">
        <f ca="1">-'Cash Flow'!N13</f>
        <v>32571460.107765377</v>
      </c>
      <c r="O6" s="1">
        <f ca="1">-'Cash Flow'!O13</f>
        <v>33710850.851237118</v>
      </c>
      <c r="P6" s="1">
        <f ca="1">-'Cash Flow'!P13</f>
        <v>34627575.254145175</v>
      </c>
      <c r="Q6" s="1">
        <f ca="1">-'Cash Flow'!Q13</f>
        <v>35283804.220400244</v>
      </c>
      <c r="R6" s="1">
        <f ca="1">-'Cash Flow'!R13</f>
        <v>36983360.353808314</v>
      </c>
      <c r="S6" s="1">
        <f ca="1">-'Cash Flow'!S13</f>
        <v>39398772.658796519</v>
      </c>
      <c r="T6" s="1">
        <f ca="1">-'Cash Flow'!T13</f>
        <v>41774754.508497</v>
      </c>
      <c r="U6" s="1">
        <f ca="1">-'Cash Flow'!U13</f>
        <v>44093099.471100628</v>
      </c>
      <c r="V6" s="1">
        <f ca="1">-'Cash Flow'!V13</f>
        <v>46333628.49139148</v>
      </c>
      <c r="W6" s="1">
        <f ca="1">-'Cash Flow'!W13</f>
        <v>48474032.188692838</v>
      </c>
      <c r="X6" s="1">
        <f ca="1">-'Cash Flow'!X13</f>
        <v>50489702.224101573</v>
      </c>
      <c r="Y6" s="1">
        <f ca="1">-'Cash Flow'!Y13</f>
        <v>52353551.038896173</v>
      </c>
      <c r="Z6" s="1">
        <f ca="1">-'Cash Flow'!Z13</f>
        <v>54035819.223650128</v>
      </c>
      <c r="AA6" s="1">
        <f ca="1">-'Cash Flow'!AA13</f>
        <v>55503869.732752562</v>
      </c>
      <c r="AB6" s="1">
        <f ca="1">-'Cash Flow'!AB13</f>
        <v>56721968.111573935</v>
      </c>
      <c r="AC6" s="1">
        <f ca="1">-'Cash Flow'!AC13</f>
        <v>57651047.853280842</v>
      </c>
      <c r="AD6" s="1">
        <f ca="1">-'Cash Flow'!AD13</f>
        <v>58248459.949133635</v>
      </c>
      <c r="AE6" s="1">
        <f ca="1">-'Cash Flow'!AE13</f>
        <v>58467705.639826</v>
      </c>
      <c r="AF6" s="1">
        <f ca="1">-'Cash Flow'!AF13</f>
        <v>58258151.31587702</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4876160.3816406047</v>
      </c>
      <c r="D8" s="1">
        <f ca="1">IF(SUM(D5:D6)&gt;0,Assumptions!$C$26*SUM(D5:D6),Assumptions!$C$27*(SUM(D5:D6)))</f>
        <v>7316506.1730589569</v>
      </c>
      <c r="E8" s="1">
        <f ca="1">IF(SUM(E5:E6)&gt;0,Assumptions!$C$26*SUM(E5:E6),Assumptions!$C$27*(SUM(E5:E6)))</f>
        <v>9137451.2299279105</v>
      </c>
      <c r="F8" s="1">
        <f ca="1">IF(SUM(F5:F6)&gt;0,Assumptions!$C$26*SUM(F5:F6),Assumptions!$C$27*(SUM(F5:F6)))</f>
        <v>10617174.193181692</v>
      </c>
      <c r="G8" s="1">
        <f ca="1">IF(SUM(G5:G6)&gt;0,Assumptions!$C$26*SUM(G5:G6),Assumptions!$C$27*(SUM(G5:G6)))</f>
        <v>11779956.102639914</v>
      </c>
      <c r="H8" s="1">
        <f ca="1">IF(SUM(H5:H6)&gt;0,Assumptions!$C$26*SUM(H5:H6),Assumptions!$C$27*(SUM(H5:H6)))</f>
        <v>12915479.98027112</v>
      </c>
      <c r="I8" s="1">
        <f ca="1">IF(SUM(I5:I6)&gt;0,Assumptions!$C$26*SUM(I5:I6),Assumptions!$C$27*(SUM(I5:I6)))</f>
        <v>13999021.895633325</v>
      </c>
      <c r="J8" s="1">
        <f ca="1">IF(SUM(J5:J6)&gt;0,Assumptions!$C$26*SUM(J5:J6),Assumptions!$C$27*(SUM(J5:J6)))</f>
        <v>15057428.365371525</v>
      </c>
      <c r="K8" s="1">
        <f ca="1">IF(SUM(K5:K6)&gt;0,Assumptions!$C$26*SUM(K5:K6),Assumptions!$C$27*(SUM(K5:K6)))</f>
        <v>16129571.478265183</v>
      </c>
      <c r="L8" s="1">
        <f ca="1">IF(SUM(L5:L6)&gt;0,Assumptions!$C$26*SUM(L5:L6),Assumptions!$C$27*(SUM(L5:L6)))</f>
        <v>17202560.34775826</v>
      </c>
      <c r="M8" s="1">
        <f ca="1">IF(SUM(M5:M6)&gt;0,Assumptions!$C$26*SUM(M5:M6),Assumptions!$C$27*(SUM(M5:M6)))</f>
        <v>18296091.467628226</v>
      </c>
      <c r="N8" s="1">
        <f ca="1">IF(SUM(N5:N6)&gt;0,Assumptions!$C$26*SUM(N5:N6),Assumptions!$C$27*(SUM(N5:N6)))</f>
        <v>19436092.571400017</v>
      </c>
      <c r="O8" s="1">
        <f ca="1">IF(SUM(O5:O6)&gt;0,Assumptions!$C$26*SUM(O5:O6),Assumptions!$C$27*(SUM(O5:O6)))</f>
        <v>20615972.351193313</v>
      </c>
      <c r="P8" s="1">
        <f ca="1">IF(SUM(P5:P6)&gt;0,Assumptions!$C$26*SUM(P5:P6),Assumptions!$C$27*(SUM(P5:P6)))</f>
        <v>21827937.485088393</v>
      </c>
      <c r="Q8" s="1">
        <f ca="1">IF(SUM(Q5:Q6)&gt;0,Assumptions!$C$26*SUM(Q5:Q6),Assumptions!$C$27*(SUM(Q5:Q6)))</f>
        <v>23062870.632802401</v>
      </c>
      <c r="R8" s="1">
        <f ca="1">IF(SUM(R5:R6)&gt;0,Assumptions!$C$26*SUM(R5:R6),Assumptions!$C$27*(SUM(R5:R6)))</f>
        <v>24357288.245185692</v>
      </c>
      <c r="S8" s="1">
        <f ca="1">IF(SUM(S5:S6)&gt;0,Assumptions!$C$26*SUM(S5:S6),Assumptions!$C$27*(SUM(S5:S6)))</f>
        <v>25736245.288243569</v>
      </c>
      <c r="T8" s="1">
        <f ca="1">IF(SUM(T5:T6)&gt;0,Assumptions!$C$26*SUM(T5:T6),Assumptions!$C$27*(SUM(T5:T6)))</f>
        <v>27198361.696040966</v>
      </c>
      <c r="U8" s="1">
        <f ca="1">IF(SUM(U5:U6)&gt;0,Assumptions!$C$26*SUM(U5:U6),Assumptions!$C$27*(SUM(U5:U6)))</f>
        <v>28741620.177529484</v>
      </c>
      <c r="V8" s="1">
        <f ca="1">IF(SUM(V5:V6)&gt;0,Assumptions!$C$26*SUM(V5:V6),Assumptions!$C$27*(SUM(V5:V6)))</f>
        <v>30363297.174728185</v>
      </c>
      <c r="W8" s="1">
        <f ca="1">IF(SUM(W5:W6)&gt;0,Assumptions!$C$26*SUM(W5:W6),Assumptions!$C$27*(SUM(W5:W6)))</f>
        <v>32059888.301332433</v>
      </c>
      <c r="X8" s="1">
        <f ca="1">IF(SUM(X5:X6)&gt;0,Assumptions!$C$26*SUM(X5:X6),Assumptions!$C$27*(SUM(X5:X6)))</f>
        <v>33827027.879175991</v>
      </c>
      <c r="Y8" s="1">
        <f ca="1">IF(SUM(Y5:Y6)&gt;0,Assumptions!$C$26*SUM(Y5:Y6),Assumptions!$C$27*(SUM(Y5:Y6)))</f>
        <v>35659402.165537357</v>
      </c>
      <c r="Z8" s="1">
        <f ca="1">IF(SUM(Z5:Z6)&gt;0,Assumptions!$C$26*SUM(Z5:Z6),Assumptions!$C$27*(SUM(Z5:Z6)))</f>
        <v>37550655.838365108</v>
      </c>
      <c r="AA8" s="1">
        <f ca="1">IF(SUM(AA5:AA6)&gt;0,Assumptions!$C$26*SUM(AA5:AA6),Assumptions!$C$27*(SUM(AA5:AA6)))</f>
        <v>39493291.279011451</v>
      </c>
      <c r="AB8" s="1">
        <f ca="1">IF(SUM(AB5:AB6)&gt;0,Assumptions!$C$26*SUM(AB5:AB6),Assumptions!$C$27*(SUM(AB5:AB6)))</f>
        <v>41478560.162916534</v>
      </c>
      <c r="AC8" s="1">
        <f ca="1">IF(SUM(AC5:AC6)&gt;0,Assumptions!$C$26*SUM(AC5:AC6),Assumptions!$C$27*(SUM(AC5:AC6)))</f>
        <v>43496346.837781362</v>
      </c>
      <c r="AD8" s="1">
        <f ca="1">IF(SUM(AD5:AD6)&gt;0,Assumptions!$C$26*SUM(AD5:AD6),Assumptions!$C$27*(SUM(AD5:AD6)))</f>
        <v>45535042.93600104</v>
      </c>
      <c r="AE8" s="1">
        <f ca="1">IF(SUM(AE5:AE6)&gt;0,Assumptions!$C$26*SUM(AE5:AE6),Assumptions!$C$27*(SUM(AE5:AE6)))</f>
        <v>47581412.633394957</v>
      </c>
      <c r="AF8" s="1">
        <f ca="1">IF(SUM(AF5:AF6)&gt;0,Assumptions!$C$26*SUM(AF5:AF6),Assumptions!$C$27*(SUM(AF5:AF6)))</f>
        <v>49620447.929450646</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4" zoomScaleNormal="100" workbookViewId="0">
      <selection sqref="A1:XFD1048576"/>
    </sheetView>
  </sheetViews>
  <sheetFormatPr defaultRowHeight="15.5" x14ac:dyDescent="0.35"/>
  <cols>
    <col min="1" max="1" width="107.9140625" style="63" customWidth="1"/>
    <col min="2" max="2" width="18.1640625" style="63" bestFit="1" customWidth="1"/>
    <col min="3" max="3" width="54.332031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45">
      <c r="A7" s="90" t="s">
        <v>96</v>
      </c>
      <c r="B7" s="91">
        <f>Assumptions!C24</f>
        <v>23597312.390000001</v>
      </c>
      <c r="C7" s="179" t="s">
        <v>136</v>
      </c>
    </row>
    <row r="8" spans="1:3" ht="34" x14ac:dyDescent="0.45">
      <c r="A8" s="90" t="s">
        <v>174</v>
      </c>
      <c r="B8" s="92">
        <f>Assumptions!$C$133</f>
        <v>0.7</v>
      </c>
      <c r="C8" s="179" t="s">
        <v>199</v>
      </c>
    </row>
    <row r="9" spans="1:3" ht="18.5" x14ac:dyDescent="0.45">
      <c r="A9" s="90"/>
      <c r="B9" s="93"/>
      <c r="C9" s="179"/>
    </row>
    <row r="10" spans="1:3" ht="68" x14ac:dyDescent="0.45">
      <c r="A10" s="94" t="s">
        <v>102</v>
      </c>
      <c r="B10" s="95">
        <f>Assumptions!C135</f>
        <v>11930.555555555555</v>
      </c>
      <c r="C10" s="179" t="s">
        <v>200</v>
      </c>
    </row>
    <row r="11" spans="1:3" ht="18.5" x14ac:dyDescent="0.45">
      <c r="A11" s="94"/>
      <c r="B11" s="94"/>
      <c r="C11" s="179"/>
    </row>
    <row r="12" spans="1:3" ht="18.5" x14ac:dyDescent="0.45">
      <c r="A12" s="94" t="s">
        <v>184</v>
      </c>
      <c r="B12" s="91">
        <f>(B7*B8)/B10</f>
        <v>1384.5221704959254</v>
      </c>
      <c r="C12" s="179"/>
    </row>
    <row r="13" spans="1:3" ht="18.5" x14ac:dyDescent="0.45">
      <c r="A13" s="96"/>
      <c r="B13" s="97"/>
      <c r="C13" s="179"/>
    </row>
    <row r="14" spans="1:3" ht="18.5" x14ac:dyDescent="0.45">
      <c r="A14" s="94" t="s">
        <v>103</v>
      </c>
      <c r="B14" s="98">
        <v>1</v>
      </c>
      <c r="C14" s="179"/>
    </row>
    <row r="15" spans="1:3" ht="18.5" x14ac:dyDescent="0.45">
      <c r="A15" s="96"/>
      <c r="B15" s="99"/>
      <c r="C15" s="179"/>
    </row>
    <row r="16" spans="1:3" ht="18.5" x14ac:dyDescent="0.45">
      <c r="A16" s="96" t="s">
        <v>179</v>
      </c>
      <c r="B16" s="100">
        <f>B12/B14</f>
        <v>1384.5221704959254</v>
      </c>
      <c r="C16" s="179"/>
    </row>
    <row r="17" spans="1:3" ht="18.5" x14ac:dyDescent="0.45">
      <c r="A17" s="94"/>
      <c r="B17" s="101"/>
      <c r="C17" s="179"/>
    </row>
    <row r="18" spans="1:3" ht="18.5" x14ac:dyDescent="0.45">
      <c r="A18" s="102" t="s">
        <v>178</v>
      </c>
      <c r="B18" s="101"/>
      <c r="C18" s="179"/>
    </row>
    <row r="19" spans="1:3" ht="18.5" x14ac:dyDescent="0.45">
      <c r="A19" s="94"/>
      <c r="B19" s="101"/>
      <c r="C19" s="179"/>
    </row>
    <row r="20" spans="1:3" ht="34" x14ac:dyDescent="0.45">
      <c r="A20" s="94" t="s">
        <v>65</v>
      </c>
      <c r="B20" s="91">
        <f>'Profit and Loss'!L5</f>
        <v>184986244.90109491</v>
      </c>
      <c r="C20" s="179" t="s">
        <v>201</v>
      </c>
    </row>
    <row r="21" spans="1:3" ht="34" x14ac:dyDescent="0.45">
      <c r="A21" s="94" t="str">
        <f>A8</f>
        <v>Assumed revenue from households</v>
      </c>
      <c r="B21" s="92">
        <f>B8</f>
        <v>0.7</v>
      </c>
      <c r="C21" s="179" t="s">
        <v>199</v>
      </c>
    </row>
    <row r="22" spans="1:3" ht="18.5" x14ac:dyDescent="0.45">
      <c r="A22" s="94"/>
      <c r="B22" s="94"/>
      <c r="C22" s="179"/>
    </row>
    <row r="23" spans="1:3" ht="34" x14ac:dyDescent="0.45">
      <c r="A23" s="94" t="s">
        <v>101</v>
      </c>
      <c r="B23" s="95">
        <f>Assumptions!M135</f>
        <v>16279.469451799538</v>
      </c>
      <c r="C23" s="179" t="s">
        <v>202</v>
      </c>
    </row>
    <row r="24" spans="1:3" ht="18.5" x14ac:dyDescent="0.45">
      <c r="A24" s="94"/>
      <c r="B24" s="94"/>
      <c r="C24" s="179"/>
    </row>
    <row r="25" spans="1:3" ht="18.5" x14ac:dyDescent="0.45">
      <c r="A25" s="94" t="s">
        <v>183</v>
      </c>
      <c r="B25" s="91">
        <f>(B20*B21)/B23</f>
        <v>7954.2132385925224</v>
      </c>
      <c r="C25" s="179"/>
    </row>
    <row r="26" spans="1:3" ht="18.5" x14ac:dyDescent="0.45">
      <c r="A26" s="94"/>
      <c r="B26" s="91"/>
      <c r="C26" s="179"/>
    </row>
    <row r="27" spans="1:3" ht="34" x14ac:dyDescent="0.45">
      <c r="A27" s="94" t="s">
        <v>103</v>
      </c>
      <c r="B27" s="103">
        <f>1.022^11</f>
        <v>1.2704566586717592</v>
      </c>
      <c r="C27" s="179" t="s">
        <v>203</v>
      </c>
    </row>
    <row r="28" spans="1:3" ht="18.5" x14ac:dyDescent="0.45">
      <c r="A28" s="96"/>
      <c r="B28" s="97"/>
      <c r="C28" s="179"/>
    </row>
    <row r="29" spans="1:3" ht="18.5" x14ac:dyDescent="0.45">
      <c r="A29" s="96" t="s">
        <v>180</v>
      </c>
      <c r="B29" s="91">
        <f>B25/B27</f>
        <v>6260.9087718966475</v>
      </c>
      <c r="C29" s="179"/>
    </row>
    <row r="30" spans="1:3" ht="18.5" x14ac:dyDescent="0.45">
      <c r="A30" s="96"/>
      <c r="B30" s="97"/>
      <c r="C30" s="179"/>
    </row>
    <row r="31" spans="1:3" ht="18.5" x14ac:dyDescent="0.45">
      <c r="A31" s="102" t="s">
        <v>186</v>
      </c>
      <c r="B31" s="96"/>
      <c r="C31" s="179"/>
    </row>
    <row r="32" spans="1:3" ht="18.5" x14ac:dyDescent="0.45">
      <c r="A32" s="94"/>
      <c r="B32" s="91"/>
      <c r="C32" s="179"/>
    </row>
    <row r="33" spans="1:3" ht="34" x14ac:dyDescent="0.45">
      <c r="A33" s="94" t="s">
        <v>66</v>
      </c>
      <c r="B33" s="91">
        <f>'Profit and Loss'!AF5</f>
        <v>557730315.43636954</v>
      </c>
      <c r="C33" s="179" t="s">
        <v>201</v>
      </c>
    </row>
    <row r="34" spans="1:3" ht="34" x14ac:dyDescent="0.45">
      <c r="A34" s="94" t="str">
        <f>A21</f>
        <v>Assumed revenue from households</v>
      </c>
      <c r="B34" s="92">
        <f>B21</f>
        <v>0.7</v>
      </c>
      <c r="C34" s="179" t="s">
        <v>199</v>
      </c>
    </row>
    <row r="35" spans="1:3" ht="18.5" x14ac:dyDescent="0.45">
      <c r="A35" s="94"/>
      <c r="B35" s="94"/>
      <c r="C35" s="179"/>
    </row>
    <row r="36" spans="1:3" ht="34" x14ac:dyDescent="0.45">
      <c r="A36" s="94" t="s">
        <v>100</v>
      </c>
      <c r="B36" s="95">
        <f>Assumptions!AG135</f>
        <v>30310.940117315986</v>
      </c>
      <c r="C36" s="179" t="s">
        <v>202</v>
      </c>
    </row>
    <row r="37" spans="1:3" ht="18.5" x14ac:dyDescent="0.45">
      <c r="A37" s="94"/>
      <c r="B37" s="94"/>
      <c r="C37" s="179"/>
    </row>
    <row r="38" spans="1:3" ht="18.5" x14ac:dyDescent="0.45">
      <c r="A38" s="94" t="s">
        <v>182</v>
      </c>
      <c r="B38" s="91">
        <f>(B33*B34)/B36</f>
        <v>12880.208244759297</v>
      </c>
      <c r="C38" s="179"/>
    </row>
    <row r="39" spans="1:3" ht="18.5" x14ac:dyDescent="0.45">
      <c r="A39" s="94"/>
      <c r="B39" s="94"/>
      <c r="C39" s="179"/>
    </row>
    <row r="40" spans="1:3" ht="34" x14ac:dyDescent="0.45">
      <c r="A40" s="94" t="s">
        <v>103</v>
      </c>
      <c r="B40" s="103">
        <f>1.022^31</f>
        <v>1.9632597808456462</v>
      </c>
      <c r="C40" s="179" t="s">
        <v>203</v>
      </c>
    </row>
    <row r="41" spans="1:3" ht="18.5" x14ac:dyDescent="0.45">
      <c r="A41" s="96"/>
      <c r="B41" s="97"/>
    </row>
    <row r="42" spans="1:3" ht="18.5" x14ac:dyDescent="0.45">
      <c r="A42" s="96" t="s">
        <v>181</v>
      </c>
      <c r="B42" s="91">
        <f>B38/B40</f>
        <v>6560.6234948751053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80" t="s">
        <v>27</v>
      </c>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3.1568229052595598E-2</v>
      </c>
      <c r="D13" s="128">
        <f t="shared" ref="D13:AG13" si="3">(1+$C$13)^D8</f>
        <v>1.0315682290525956</v>
      </c>
      <c r="E13" s="128">
        <f t="shared" si="3"/>
        <v>1.0641330111907084</v>
      </c>
      <c r="F13" s="128">
        <f t="shared" si="3"/>
        <v>1.0977258058304049</v>
      </c>
      <c r="G13" s="128">
        <f t="shared" si="3"/>
        <v>1.1323790655058041</v>
      </c>
      <c r="H13" s="128">
        <f t="shared" si="3"/>
        <v>1.1681262672200554</v>
      </c>
      <c r="I13" s="128">
        <f t="shared" si="3"/>
        <v>1.2050019447860116</v>
      </c>
      <c r="J13" s="128">
        <f t="shared" si="3"/>
        <v>1.2430417221878398</v>
      </c>
      <c r="K13" s="128">
        <f t="shared" si="3"/>
        <v>1.2822823479957983</v>
      </c>
      <c r="L13" s="128">
        <f t="shared" si="3"/>
        <v>1.3227617308674298</v>
      </c>
      <c r="M13" s="128">
        <f t="shared" si="3"/>
        <v>1.3645189761694607</v>
      </c>
      <c r="N13" s="128">
        <f t="shared" si="3"/>
        <v>1.4075944237557914</v>
      </c>
      <c r="O13" s="128">
        <f t="shared" si="3"/>
        <v>1.4520296869380704</v>
      </c>
      <c r="P13" s="128">
        <f t="shared" si="3"/>
        <v>1.4978676926865</v>
      </c>
      <c r="Q13" s="128">
        <f t="shared" si="3"/>
        <v>1.5451527230997104</v>
      </c>
      <c r="R13" s="128">
        <f t="shared" si="3"/>
        <v>1.5939304581837641</v>
      </c>
      <c r="S13" s="128">
        <f t="shared" si="3"/>
        <v>1.6442480199816176</v>
      </c>
      <c r="T13" s="128">
        <f t="shared" si="3"/>
        <v>1.696154018095674</v>
      </c>
      <c r="U13" s="128">
        <f t="shared" si="3"/>
        <v>1.7496985966473988</v>
      </c>
      <c r="V13" s="128">
        <f t="shared" si="3"/>
        <v>1.8049334827193688</v>
      </c>
      <c r="W13" s="128">
        <f t="shared" si="3"/>
        <v>1.8619120363265529</v>
      </c>
      <c r="X13" s="128">
        <f t="shared" si="3"/>
        <v>1.9206893019650941</v>
      </c>
      <c r="Y13" s="128">
        <f t="shared" si="3"/>
        <v>1.9813220617883982</v>
      </c>
      <c r="Z13" s="128">
        <f t="shared" si="3"/>
        <v>2.0438688904618956</v>
      </c>
      <c r="AA13" s="128">
        <f t="shared" si="3"/>
        <v>2.1083902117494708</v>
      </c>
      <c r="AB13" s="128">
        <f t="shared" si="3"/>
        <v>2.1749483568862287</v>
      </c>
      <c r="AC13" s="128">
        <f t="shared" si="3"/>
        <v>2.24360762479398</v>
      </c>
      <c r="AD13" s="128">
        <f t="shared" si="3"/>
        <v>2.3144343441976258</v>
      </c>
      <c r="AE13" s="128">
        <f t="shared" si="3"/>
        <v>2.3874969377024504</v>
      </c>
      <c r="AF13" s="128">
        <f t="shared" si="3"/>
        <v>2.4628659878942116</v>
      </c>
      <c r="AG13" s="128">
        <f t="shared" si="3"/>
        <v>2.5406143055259034</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912911000.00000024</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456455500.00000012</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60175000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23597312.390000001</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13944839.17</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636351000.00000024</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1189471000.0000002</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1879490.6206812554</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4968615.24787948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3424052.9342803676</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5122966.8130266825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12741610.888906121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8932288.8509664014</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13900904.09884588</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70" t="s">
        <v>176</v>
      </c>
      <c r="C77" s="87">
        <v>414266482.14000005</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3416722299.1923018</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2452065433.4772639</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3830988781.3323016</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2866331915.6172638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31840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32585</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32212.5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118928.6389237812</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88981.976425836678</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2254875000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2254875000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2254875000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2254875000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75162500</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13900904.09884588</v>
      </c>
      <c r="E111" s="149">
        <f t="shared" si="9"/>
        <v>13900904.09884588</v>
      </c>
      <c r="F111" s="149">
        <f t="shared" si="9"/>
        <v>13900904.09884588</v>
      </c>
      <c r="G111" s="149">
        <f t="shared" si="9"/>
        <v>13900904.09884588</v>
      </c>
      <c r="H111" s="149">
        <f t="shared" si="9"/>
        <v>13900904.09884588</v>
      </c>
      <c r="I111" s="149">
        <f t="shared" si="9"/>
        <v>13900904.09884588</v>
      </c>
      <c r="J111" s="149">
        <f t="shared" si="9"/>
        <v>13900904.09884588</v>
      </c>
      <c r="K111" s="149">
        <f t="shared" si="9"/>
        <v>13900904.09884588</v>
      </c>
      <c r="L111" s="149">
        <f t="shared" si="9"/>
        <v>13900904.09884588</v>
      </c>
      <c r="M111" s="149">
        <f t="shared" si="9"/>
        <v>13900904.09884588</v>
      </c>
      <c r="N111" s="149">
        <f t="shared" si="9"/>
        <v>13900904.09884588</v>
      </c>
      <c r="O111" s="149">
        <f t="shared" si="9"/>
        <v>13900904.09884588</v>
      </c>
      <c r="P111" s="149">
        <f t="shared" si="9"/>
        <v>13900904.09884588</v>
      </c>
      <c r="Q111" s="149">
        <f t="shared" si="9"/>
        <v>13900904.09884588</v>
      </c>
      <c r="R111" s="149">
        <f t="shared" si="9"/>
        <v>13900904.09884588</v>
      </c>
      <c r="S111" s="149">
        <f t="shared" si="9"/>
        <v>13900904.09884588</v>
      </c>
      <c r="T111" s="149">
        <f t="shared" si="9"/>
        <v>13900904.09884588</v>
      </c>
      <c r="U111" s="149">
        <f t="shared" si="9"/>
        <v>13900904.09884588</v>
      </c>
      <c r="V111" s="149">
        <f t="shared" si="9"/>
        <v>13900904.09884588</v>
      </c>
      <c r="W111" s="149">
        <f t="shared" si="9"/>
        <v>13900904.09884588</v>
      </c>
      <c r="X111" s="149">
        <f t="shared" si="9"/>
        <v>13900904.09884588</v>
      </c>
      <c r="Y111" s="149">
        <f t="shared" si="9"/>
        <v>13900904.09884588</v>
      </c>
      <c r="Z111" s="149">
        <f t="shared" si="9"/>
        <v>13900904.09884588</v>
      </c>
      <c r="AA111" s="149">
        <f t="shared" si="9"/>
        <v>13900904.09884588</v>
      </c>
      <c r="AB111" s="149">
        <f t="shared" si="9"/>
        <v>13900904.09884588</v>
      </c>
      <c r="AC111" s="149">
        <f t="shared" si="9"/>
        <v>13900904.09884588</v>
      </c>
      <c r="AD111" s="149">
        <f t="shared" si="9"/>
        <v>13900904.09884588</v>
      </c>
      <c r="AE111" s="149">
        <f t="shared" si="9"/>
        <v>13900904.09884588</v>
      </c>
      <c r="AF111" s="149">
        <f t="shared" si="9"/>
        <v>13900904.09884588</v>
      </c>
      <c r="AG111" s="149">
        <f t="shared" si="9"/>
        <v>13900904.09884588</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2254875000</v>
      </c>
      <c r="D113" s="149">
        <f t="shared" ref="D113:AG113" si="10">$C$102</f>
        <v>75162500</v>
      </c>
      <c r="E113" s="149">
        <f t="shared" si="10"/>
        <v>75162500</v>
      </c>
      <c r="F113" s="149">
        <f t="shared" si="10"/>
        <v>75162500</v>
      </c>
      <c r="G113" s="149">
        <f t="shared" si="10"/>
        <v>75162500</v>
      </c>
      <c r="H113" s="149">
        <f t="shared" si="10"/>
        <v>75162500</v>
      </c>
      <c r="I113" s="149">
        <f t="shared" si="10"/>
        <v>75162500</v>
      </c>
      <c r="J113" s="149">
        <f t="shared" si="10"/>
        <v>75162500</v>
      </c>
      <c r="K113" s="149">
        <f t="shared" si="10"/>
        <v>75162500</v>
      </c>
      <c r="L113" s="149">
        <f t="shared" si="10"/>
        <v>75162500</v>
      </c>
      <c r="M113" s="149">
        <f t="shared" si="10"/>
        <v>75162500</v>
      </c>
      <c r="N113" s="149">
        <f t="shared" si="10"/>
        <v>75162500</v>
      </c>
      <c r="O113" s="149">
        <f t="shared" si="10"/>
        <v>75162500</v>
      </c>
      <c r="P113" s="149">
        <f t="shared" si="10"/>
        <v>75162500</v>
      </c>
      <c r="Q113" s="149">
        <f t="shared" si="10"/>
        <v>75162500</v>
      </c>
      <c r="R113" s="149">
        <f t="shared" si="10"/>
        <v>75162500</v>
      </c>
      <c r="S113" s="149">
        <f t="shared" si="10"/>
        <v>75162500</v>
      </c>
      <c r="T113" s="149">
        <f t="shared" si="10"/>
        <v>75162500</v>
      </c>
      <c r="U113" s="149">
        <f t="shared" si="10"/>
        <v>75162500</v>
      </c>
      <c r="V113" s="149">
        <f t="shared" si="10"/>
        <v>75162500</v>
      </c>
      <c r="W113" s="149">
        <f t="shared" si="10"/>
        <v>75162500</v>
      </c>
      <c r="X113" s="149">
        <f t="shared" si="10"/>
        <v>75162500</v>
      </c>
      <c r="Y113" s="149">
        <f t="shared" si="10"/>
        <v>75162500</v>
      </c>
      <c r="Z113" s="149">
        <f t="shared" si="10"/>
        <v>75162500</v>
      </c>
      <c r="AA113" s="149">
        <f t="shared" si="10"/>
        <v>75162500</v>
      </c>
      <c r="AB113" s="149">
        <f t="shared" si="10"/>
        <v>75162500</v>
      </c>
      <c r="AC113" s="149">
        <f t="shared" si="10"/>
        <v>75162500</v>
      </c>
      <c r="AD113" s="149">
        <f t="shared" si="10"/>
        <v>75162500</v>
      </c>
      <c r="AE113" s="149">
        <f t="shared" si="10"/>
        <v>75162500</v>
      </c>
      <c r="AF113" s="149">
        <f t="shared" si="10"/>
        <v>75162500</v>
      </c>
      <c r="AG113" s="149">
        <f t="shared" si="10"/>
        <v>75162500</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75162500</v>
      </c>
      <c r="E118" s="149">
        <f t="shared" ref="E118:AG118" si="13">E113+E115+E116</f>
        <v>75162500</v>
      </c>
      <c r="F118" s="149">
        <f>F113+F115+F116</f>
        <v>75162500</v>
      </c>
      <c r="G118" s="149">
        <f t="shared" si="13"/>
        <v>75162500</v>
      </c>
      <c r="H118" s="149">
        <f t="shared" si="13"/>
        <v>75162500</v>
      </c>
      <c r="I118" s="149">
        <f t="shared" si="13"/>
        <v>75162500</v>
      </c>
      <c r="J118" s="149">
        <f t="shared" si="13"/>
        <v>75162500</v>
      </c>
      <c r="K118" s="149">
        <f t="shared" si="13"/>
        <v>75162500</v>
      </c>
      <c r="L118" s="149">
        <f t="shared" si="13"/>
        <v>75162500</v>
      </c>
      <c r="M118" s="149">
        <f t="shared" si="13"/>
        <v>75162500</v>
      </c>
      <c r="N118" s="149">
        <f t="shared" si="13"/>
        <v>75162500</v>
      </c>
      <c r="O118" s="149">
        <f t="shared" si="13"/>
        <v>75162500</v>
      </c>
      <c r="P118" s="149">
        <f t="shared" si="13"/>
        <v>75162500</v>
      </c>
      <c r="Q118" s="149">
        <f t="shared" si="13"/>
        <v>75162500</v>
      </c>
      <c r="R118" s="149">
        <f t="shared" si="13"/>
        <v>75162500</v>
      </c>
      <c r="S118" s="149">
        <f t="shared" si="13"/>
        <v>75162500</v>
      </c>
      <c r="T118" s="149">
        <f t="shared" si="13"/>
        <v>75162500</v>
      </c>
      <c r="U118" s="149">
        <f t="shared" si="13"/>
        <v>75162500</v>
      </c>
      <c r="V118" s="149">
        <f t="shared" si="13"/>
        <v>75162500</v>
      </c>
      <c r="W118" s="149">
        <f t="shared" si="13"/>
        <v>75162500</v>
      </c>
      <c r="X118" s="149">
        <f t="shared" si="13"/>
        <v>75162500</v>
      </c>
      <c r="Y118" s="149">
        <f t="shared" si="13"/>
        <v>75162500</v>
      </c>
      <c r="Z118" s="149">
        <f t="shared" si="13"/>
        <v>75162500</v>
      </c>
      <c r="AA118" s="149">
        <f t="shared" si="13"/>
        <v>75162500</v>
      </c>
      <c r="AB118" s="149">
        <f t="shared" si="13"/>
        <v>75162500</v>
      </c>
      <c r="AC118" s="149">
        <f t="shared" si="13"/>
        <v>75162500</v>
      </c>
      <c r="AD118" s="149">
        <f t="shared" si="13"/>
        <v>75162500</v>
      </c>
      <c r="AE118" s="149">
        <f t="shared" si="13"/>
        <v>75162500</v>
      </c>
      <c r="AF118" s="149">
        <f t="shared" si="13"/>
        <v>75162500</v>
      </c>
      <c r="AG118" s="149">
        <f t="shared" si="13"/>
        <v>75162500</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1803900</v>
      </c>
      <c r="E120" s="149">
        <f>(SUM($D$118:E118)*$C$104/$C$106)+(SUM($D$118:E118)*$C$105/$C$107)</f>
        <v>3607800</v>
      </c>
      <c r="F120" s="149">
        <f>(SUM($D$118:F118)*$C$104/$C$106)+(SUM($D$118:F118)*$C$105/$C$107)</f>
        <v>5411700</v>
      </c>
      <c r="G120" s="149">
        <f>(SUM($D$118:G118)*$C$104/$C$106)+(SUM($D$118:G118)*$C$105/$C$107)</f>
        <v>7215600</v>
      </c>
      <c r="H120" s="149">
        <f>(SUM($D$118:H118)*$C$104/$C$106)+(SUM($D$118:H118)*$C$105/$C$107)</f>
        <v>9019500</v>
      </c>
      <c r="I120" s="149">
        <f>(SUM($D$118:I118)*$C$104/$C$106)+(SUM($D$118:I118)*$C$105/$C$107)</f>
        <v>10823400</v>
      </c>
      <c r="J120" s="149">
        <f>(SUM($D$118:J118)*$C$104/$C$106)+(SUM($D$118:J118)*$C$105/$C$107)</f>
        <v>12627300</v>
      </c>
      <c r="K120" s="149">
        <f>(SUM($D$118:K118)*$C$104/$C$106)+(SUM($D$118:K118)*$C$105/$C$107)</f>
        <v>14431200</v>
      </c>
      <c r="L120" s="149">
        <f>(SUM($D$118:L118)*$C$104/$C$106)+(SUM($D$118:L118)*$C$105/$C$107)</f>
        <v>16235100</v>
      </c>
      <c r="M120" s="149">
        <f>(SUM($D$118:M118)*$C$104/$C$106)+(SUM($D$118:M118)*$C$105/$C$107)</f>
        <v>18039000</v>
      </c>
      <c r="N120" s="149">
        <f>(SUM($D$118:N118)*$C$104/$C$106)+(SUM($D$118:N118)*$C$105/$C$107)</f>
        <v>19842900</v>
      </c>
      <c r="O120" s="149">
        <f>(SUM($D$118:O118)*$C$104/$C$106)+(SUM($D$118:O118)*$C$105/$C$107)</f>
        <v>21646800</v>
      </c>
      <c r="P120" s="149">
        <f>(SUM($D$118:P118)*$C$104/$C$106)+(SUM($D$118:P118)*$C$105/$C$107)</f>
        <v>23450700</v>
      </c>
      <c r="Q120" s="149">
        <f>(SUM($D$118:Q118)*$C$104/$C$106)+(SUM($D$118:Q118)*$C$105/$C$107)</f>
        <v>25254600</v>
      </c>
      <c r="R120" s="149">
        <f>(SUM($D$118:R118)*$C$104/$C$106)+(SUM($D$118:R118)*$C$105/$C$107)</f>
        <v>27058500</v>
      </c>
      <c r="S120" s="149">
        <f>(SUM($D$118:S118)*$C$104/$C$106)+(SUM($D$118:S118)*$C$105/$C$107)</f>
        <v>28862400</v>
      </c>
      <c r="T120" s="149">
        <f>(SUM($D$118:T118)*$C$104/$C$106)+(SUM($D$118:T118)*$C$105/$C$107)</f>
        <v>30666300</v>
      </c>
      <c r="U120" s="149">
        <f>(SUM($D$118:U118)*$C$104/$C$106)+(SUM($D$118:U118)*$C$105/$C$107)</f>
        <v>32470200</v>
      </c>
      <c r="V120" s="149">
        <f>(SUM($D$118:V118)*$C$104/$C$106)+(SUM($D$118:V118)*$C$105/$C$107)</f>
        <v>34274100</v>
      </c>
      <c r="W120" s="149">
        <f>(SUM($D$118:W118)*$C$104/$C$106)+(SUM($D$118:W118)*$C$105/$C$107)</f>
        <v>36078000</v>
      </c>
      <c r="X120" s="149">
        <f>(SUM($D$118:X118)*$C$104/$C$106)+(SUM($D$118:X118)*$C$105/$C$107)</f>
        <v>37881900</v>
      </c>
      <c r="Y120" s="149">
        <f>(SUM($D$118:Y118)*$C$104/$C$106)+(SUM($D$118:Y118)*$C$105/$C$107)</f>
        <v>39685800</v>
      </c>
      <c r="Z120" s="149">
        <f>(SUM($D$118:Z118)*$C$104/$C$106)+(SUM($D$118:Z118)*$C$105/$C$107)</f>
        <v>41489700</v>
      </c>
      <c r="AA120" s="149">
        <f>(SUM($D$118:AA118)*$C$104/$C$106)+(SUM($D$118:AA118)*$C$105/$C$107)</f>
        <v>43293600</v>
      </c>
      <c r="AB120" s="149">
        <f>(SUM($D$118:AB118)*$C$104/$C$106)+(SUM($D$118:AB118)*$C$105/$C$107)</f>
        <v>45097500</v>
      </c>
      <c r="AC120" s="149">
        <f>(SUM($D$118:AC118)*$C$104/$C$106)+(SUM($D$118:AC118)*$C$105/$C$107)</f>
        <v>46901400</v>
      </c>
      <c r="AD120" s="149">
        <f>(SUM($D$118:AD118)*$C$104/$C$106)+(SUM($D$118:AD118)*$C$105/$C$107)</f>
        <v>48705300</v>
      </c>
      <c r="AE120" s="149">
        <f>(SUM($D$118:AE118)*$C$104/$C$106)+(SUM($D$118:AE118)*$C$105/$C$107)</f>
        <v>50509200</v>
      </c>
      <c r="AF120" s="149">
        <f>(SUM($D$118:AF118)*$C$104/$C$106)+(SUM($D$118:AF118)*$C$105/$C$107)</f>
        <v>52313100</v>
      </c>
      <c r="AG120" s="149">
        <f>(SUM($D$118:AG118)*$C$104/$C$106)+(SUM($D$118:AG118)*$C$105/$C$107)</f>
        <v>54117000</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2254875</v>
      </c>
      <c r="E122" s="72">
        <f>(SUM($D$118:E118)*$C$109)</f>
        <v>4509750</v>
      </c>
      <c r="F122" s="72">
        <f>(SUM($D$118:F118)*$C$109)</f>
        <v>6764625</v>
      </c>
      <c r="G122" s="72">
        <f>(SUM($D$118:G118)*$C$109)</f>
        <v>9019500</v>
      </c>
      <c r="H122" s="72">
        <f>(SUM($D$118:H118)*$C$109)</f>
        <v>11274375</v>
      </c>
      <c r="I122" s="72">
        <f>(SUM($D$118:I118)*$C$109)</f>
        <v>13529250</v>
      </c>
      <c r="J122" s="72">
        <f>(SUM($D$118:J118)*$C$109)</f>
        <v>15784125</v>
      </c>
      <c r="K122" s="72">
        <f>(SUM($D$118:K118)*$C$109)</f>
        <v>18039000</v>
      </c>
      <c r="L122" s="72">
        <f>(SUM($D$118:L118)*$C$109)</f>
        <v>20293875</v>
      </c>
      <c r="M122" s="72">
        <f>(SUM($D$118:M118)*$C$109)</f>
        <v>22548750</v>
      </c>
      <c r="N122" s="72">
        <f>(SUM($D$118:N118)*$C$109)</f>
        <v>24803625</v>
      </c>
      <c r="O122" s="72">
        <f>(SUM($D$118:O118)*$C$109)</f>
        <v>27058500</v>
      </c>
      <c r="P122" s="72">
        <f>(SUM($D$118:P118)*$C$109)</f>
        <v>29313375</v>
      </c>
      <c r="Q122" s="72">
        <f>(SUM($D$118:Q118)*$C$109)</f>
        <v>31568250</v>
      </c>
      <c r="R122" s="72">
        <f>(SUM($D$118:R118)*$C$109)</f>
        <v>33823125</v>
      </c>
      <c r="S122" s="72">
        <f>(SUM($D$118:S118)*$C$109)</f>
        <v>36078000</v>
      </c>
      <c r="T122" s="72">
        <f>(SUM($D$118:T118)*$C$109)</f>
        <v>38332875</v>
      </c>
      <c r="U122" s="72">
        <f>(SUM($D$118:U118)*$C$109)</f>
        <v>40587750</v>
      </c>
      <c r="V122" s="72">
        <f>(SUM($D$118:V118)*$C$109)</f>
        <v>42842625</v>
      </c>
      <c r="W122" s="72">
        <f>(SUM($D$118:W118)*$C$109)</f>
        <v>45097500</v>
      </c>
      <c r="X122" s="72">
        <f>(SUM($D$118:X118)*$C$109)</f>
        <v>47352375</v>
      </c>
      <c r="Y122" s="72">
        <f>(SUM($D$118:Y118)*$C$109)</f>
        <v>49607250</v>
      </c>
      <c r="Z122" s="72">
        <f>(SUM($D$118:Z118)*$C$109)</f>
        <v>51862125</v>
      </c>
      <c r="AA122" s="72">
        <f>(SUM($D$118:AA118)*$C$109)</f>
        <v>54117000</v>
      </c>
      <c r="AB122" s="72">
        <f>(SUM($D$118:AB118)*$C$109)</f>
        <v>56371875</v>
      </c>
      <c r="AC122" s="72">
        <f>(SUM($D$118:AC118)*$C$109)</f>
        <v>58626750</v>
      </c>
      <c r="AD122" s="72">
        <f>(SUM($D$118:AD118)*$C$109)</f>
        <v>60881625</v>
      </c>
      <c r="AE122" s="72">
        <f>(SUM($D$118:AE118)*$C$109)</f>
        <v>63136500</v>
      </c>
      <c r="AF122" s="72">
        <f>(SUM($D$118:AF118)*$C$109)</f>
        <v>65391375</v>
      </c>
      <c r="AG122" s="72">
        <f>(SUM($D$118:AG118)*$C$109)</f>
        <v>67646250</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31840</v>
      </c>
      <c r="D126" s="140"/>
    </row>
    <row r="127" spans="1:33" x14ac:dyDescent="0.35">
      <c r="A127" s="77" t="s">
        <v>151</v>
      </c>
      <c r="B127" s="77" t="s">
        <v>133</v>
      </c>
      <c r="C127" s="126">
        <v>32585</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32212.5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11930.555555555555</v>
      </c>
      <c r="D135" s="157">
        <f t="shared" ref="D135:AG135" si="14">$C$135*D13</f>
        <v>12307.182066058049</v>
      </c>
      <c r="E135" s="157">
        <f t="shared" si="14"/>
        <v>12695.698008511366</v>
      </c>
      <c r="F135" s="157">
        <f t="shared" si="14"/>
        <v>13096.478711226635</v>
      </c>
      <c r="G135" s="157">
        <f t="shared" si="14"/>
        <v>13509.91135096508</v>
      </c>
      <c r="H135" s="157">
        <f t="shared" si="14"/>
        <v>13936.395326972604</v>
      </c>
      <c r="I135" s="157">
        <f t="shared" si="14"/>
        <v>14376.342646821999</v>
      </c>
      <c r="J135" s="157">
        <f t="shared" si="14"/>
        <v>14830.178324435477</v>
      </c>
      <c r="K135" s="157">
        <f t="shared" si="14"/>
        <v>15298.340790672093</v>
      </c>
      <c r="L135" s="157">
        <f t="shared" si="14"/>
        <v>15781.282316876695</v>
      </c>
      <c r="M135" s="157">
        <f t="shared" si="14"/>
        <v>16279.469451799538</v>
      </c>
      <c r="N135" s="157">
        <f t="shared" si="14"/>
        <v>16793.383472308677</v>
      </c>
      <c r="O135" s="157">
        <f t="shared" si="14"/>
        <v>17323.520848330591</v>
      </c>
      <c r="P135" s="157">
        <f t="shared" si="14"/>
        <v>17870.393722468103</v>
      </c>
      <c r="Q135" s="157">
        <f t="shared" si="14"/>
        <v>18434.530404759043</v>
      </c>
      <c r="R135" s="157">
        <f t="shared" si="14"/>
        <v>19016.475883053517</v>
      </c>
      <c r="S135" s="157">
        <f t="shared" si="14"/>
        <v>19616.79234950291</v>
      </c>
      <c r="T135" s="157">
        <f t="shared" si="14"/>
        <v>20236.059743669219</v>
      </c>
      <c r="U135" s="157">
        <f t="shared" si="14"/>
        <v>20874.876312779383</v>
      </c>
      <c r="V135" s="157">
        <f t="shared" si="14"/>
        <v>21533.8591896658</v>
      </c>
      <c r="W135" s="157">
        <f t="shared" si="14"/>
        <v>22213.64498895151</v>
      </c>
      <c r="X135" s="157">
        <f t="shared" si="14"/>
        <v>22914.890422055774</v>
      </c>
      <c r="Y135" s="157">
        <f t="shared" si="14"/>
        <v>23638.27293161436</v>
      </c>
      <c r="Z135" s="157">
        <f t="shared" si="14"/>
        <v>24384.491345927338</v>
      </c>
      <c r="AA135" s="157">
        <f t="shared" si="14"/>
        <v>25154.266554066602</v>
      </c>
      <c r="AB135" s="157">
        <f t="shared" si="14"/>
        <v>25948.342202295422</v>
      </c>
      <c r="AC135" s="157">
        <f t="shared" si="14"/>
        <v>26767.485412472623</v>
      </c>
      <c r="AD135" s="157">
        <f t="shared" si="14"/>
        <v>27612.487523135562</v>
      </c>
      <c r="AE135" s="157">
        <f t="shared" si="14"/>
        <v>28484.164853977843</v>
      </c>
      <c r="AF135" s="157">
        <f t="shared" si="14"/>
        <v>29383.359494460106</v>
      </c>
      <c r="AG135" s="157">
        <f t="shared" si="14"/>
        <v>30310.940117315986</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0.5</v>
      </c>
      <c r="F4" s="65">
        <v>0.5</v>
      </c>
      <c r="G4" s="65">
        <v>0.45</v>
      </c>
      <c r="H4" s="65">
        <v>0.2</v>
      </c>
      <c r="I4" s="65">
        <v>0.15</v>
      </c>
      <c r="J4" s="65">
        <v>0.06</v>
      </c>
      <c r="K4" s="65">
        <v>0.06</v>
      </c>
      <c r="L4" s="65">
        <v>0.05</v>
      </c>
      <c r="M4" s="65">
        <v>0.04</v>
      </c>
      <c r="N4" s="65">
        <v>0.04</v>
      </c>
      <c r="O4" s="65">
        <v>3.5000000000000003E-2</v>
      </c>
      <c r="P4" s="65">
        <v>0.03</v>
      </c>
      <c r="Q4" s="65">
        <v>0.03</v>
      </c>
      <c r="R4" s="65">
        <v>0.03</v>
      </c>
      <c r="S4" s="65">
        <v>0.03</v>
      </c>
      <c r="T4" s="65">
        <v>2.5000000000000001E-2</v>
      </c>
      <c r="U4" s="65">
        <v>2.1999999999999999E-2</v>
      </c>
      <c r="V4" s="65">
        <v>2.1999999999999999E-2</v>
      </c>
      <c r="W4" s="65">
        <v>2.1999999999999999E-2</v>
      </c>
      <c r="X4" s="65">
        <v>2.1999999999999999E-2</v>
      </c>
      <c r="Y4" s="65">
        <v>2.1999999999999999E-2</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2.5084966314998307</v>
      </c>
      <c r="C6" s="25"/>
      <c r="D6" s="25"/>
      <c r="E6" s="27">
        <f>'Debt worksheet'!C5/'Profit and Loss'!C5</f>
        <v>1.6480270661418122</v>
      </c>
      <c r="F6" s="28">
        <f ca="1">'Debt worksheet'!D5/'Profit and Loss'!D5</f>
        <v>2.4658630970844557</v>
      </c>
      <c r="G6" s="28">
        <f ca="1">'Debt worksheet'!E5/'Profit and Loss'!E5</f>
        <v>2.4735959593720764</v>
      </c>
      <c r="H6" s="28">
        <f ca="1">'Debt worksheet'!F5/'Profit and Loss'!F5</f>
        <v>2.4955765002645434</v>
      </c>
      <c r="I6" s="28">
        <f ca="1">'Debt worksheet'!G5/'Profit and Loss'!G5</f>
        <v>2.4443250575861413</v>
      </c>
      <c r="J6" s="28">
        <f ca="1">'Debt worksheet'!H5/'Profit and Loss'!H5</f>
        <v>2.4802180623976744</v>
      </c>
      <c r="K6" s="28">
        <f ca="1">'Debt worksheet'!I5/'Profit and Loss'!I5</f>
        <v>2.4868690717768542</v>
      </c>
      <c r="L6" s="28">
        <f ca="1">'Debt worksheet'!J5/'Profit and Loss'!J5</f>
        <v>2.488586875687397</v>
      </c>
      <c r="M6" s="28">
        <f ca="1">'Debt worksheet'!K5/'Profit and Loss'!K5</f>
        <v>2.495023394091922</v>
      </c>
      <c r="N6" s="28">
        <f ca="1">'Debt worksheet'!L5/'Profit and Loss'!L5</f>
        <v>2.4912387384553991</v>
      </c>
      <c r="O6" s="28">
        <f ca="1">'Debt worksheet'!M5/'Profit and Loss'!M5</f>
        <v>2.4885553308894508</v>
      </c>
      <c r="P6" s="28">
        <f ca="1">'Debt worksheet'!N5/'Profit and Loss'!N5</f>
        <v>2.4910207855726192</v>
      </c>
      <c r="Q6" s="28">
        <f ca="1">'Debt worksheet'!O5/'Profit and Loss'!O5</f>
        <v>2.4905358916331615</v>
      </c>
      <c r="R6" s="28">
        <f ca="1">'Debt worksheet'!P5/'Profit and Loss'!P5</f>
        <v>2.4862940254244625</v>
      </c>
      <c r="S6" s="28">
        <f ca="1">'Debt worksheet'!Q5/'Profit and Loss'!Q5</f>
        <v>2.4775714160601323</v>
      </c>
      <c r="T6" s="28">
        <f ca="1">'Debt worksheet'!R5/'Profit and Loss'!R5</f>
        <v>2.4757399236448969</v>
      </c>
      <c r="U6" s="28">
        <f ca="1">'Debt worksheet'!S5/'Profit and Loss'!S5</f>
        <v>2.4801145434533591</v>
      </c>
      <c r="V6" s="28">
        <f ca="1">'Debt worksheet'!T5/'Profit and Loss'!T5</f>
        <v>2.4856451947476752</v>
      </c>
      <c r="W6" s="28">
        <f ca="1">'Debt worksheet'!U5/'Profit and Loss'!U5</f>
        <v>2.4916546101558938</v>
      </c>
      <c r="X6" s="28">
        <f ca="1">'Debt worksheet'!V5/'Profit and Loss'!V5</f>
        <v>2.4975114502543851</v>
      </c>
      <c r="Y6" s="28">
        <f ca="1">'Debt worksheet'!W5/'Profit and Loss'!W5</f>
        <v>2.5026281111799751</v>
      </c>
      <c r="Z6" s="28">
        <f ca="1">'Debt worksheet'!X5/'Profit and Loss'!X5</f>
        <v>2.506458622441913</v>
      </c>
      <c r="AA6" s="28">
        <f ca="1">'Debt worksheet'!Y5/'Profit and Loss'!Y5</f>
        <v>2.5084966314998307</v>
      </c>
      <c r="AB6" s="28">
        <f ca="1">'Debt worksheet'!Z5/'Profit and Loss'!Z5</f>
        <v>2.5082734717988253</v>
      </c>
      <c r="AC6" s="28">
        <f ca="1">'Debt worksheet'!AA5/'Profit and Loss'!AA5</f>
        <v>2.5053563110733235</v>
      </c>
      <c r="AD6" s="28">
        <f ca="1">'Debt worksheet'!AB5/'Profit and Loss'!AB5</f>
        <v>2.4993463768476398</v>
      </c>
      <c r="AE6" s="28">
        <f ca="1">'Debt worksheet'!AC5/'Profit and Loss'!AC5</f>
        <v>2.4898772561733145</v>
      </c>
      <c r="AF6" s="28">
        <f ca="1">'Debt worksheet'!AD5/'Profit and Loss'!AD5</f>
        <v>2.4766132667514671</v>
      </c>
      <c r="AG6" s="28">
        <f ca="1">'Debt worksheet'!AE5/'Profit and Loss'!AE5</f>
        <v>2.4592478966927489</v>
      </c>
      <c r="AH6" s="28">
        <f ca="1">'Debt worksheet'!AF5/'Profit and Loss'!AF5</f>
        <v>2.4375023102681106</v>
      </c>
      <c r="AI6" s="31"/>
    </row>
    <row r="7" spans="1:35" ht="21" x14ac:dyDescent="0.5">
      <c r="A7" s="19" t="s">
        <v>38</v>
      </c>
      <c r="B7" s="26">
        <f ca="1">MIN('Price and Financial ratios'!E7:AH7)</f>
        <v>0.20796099919018451</v>
      </c>
      <c r="C7" s="26"/>
      <c r="D7" s="26"/>
      <c r="E7" s="56">
        <f ca="1">'Cash Flow'!C7/'Debt worksheet'!C5</f>
        <v>0.2431439930724478</v>
      </c>
      <c r="F7" s="32">
        <f ca="1">'Cash Flow'!D7/'Debt worksheet'!D5</f>
        <v>0.20796099919018451</v>
      </c>
      <c r="G7" s="32">
        <f ca="1">'Cash Flow'!E7/'Debt worksheet'!E5</f>
        <v>0.24784866003942851</v>
      </c>
      <c r="H7" s="32">
        <f ca="1">'Cash Flow'!F7/'Debt worksheet'!F5</f>
        <v>0.25636483434782614</v>
      </c>
      <c r="I7" s="32">
        <f ca="1">'Cash Flow'!G7/'Debt worksheet'!G5</f>
        <v>0.26896798192393001</v>
      </c>
      <c r="J7" s="32">
        <f ca="1">'Cash Flow'!H7/'Debt worksheet'!H5</f>
        <v>0.26212318343415308</v>
      </c>
      <c r="K7" s="32">
        <f ca="1">'Cash Flow'!I7/'Debt worksheet'!I5</f>
        <v>0.25966045769910062</v>
      </c>
      <c r="L7" s="32">
        <f ca="1">'Cash Flow'!J7/'Debt worksheet'!J5</f>
        <v>0.25730333329934574</v>
      </c>
      <c r="M7" s="17">
        <f ca="1">'Cash Flow'!K7/'Debt worksheet'!K5</f>
        <v>0.25377646049313435</v>
      </c>
      <c r="N7" s="17">
        <f ca="1">'Cash Flow'!L7/'Debt worksheet'!L5</f>
        <v>0.25192702701332226</v>
      </c>
      <c r="O7" s="17">
        <f ca="1">'Cash Flow'!M7/'Debt worksheet'!M5</f>
        <v>0.24976399505402</v>
      </c>
      <c r="P7" s="17">
        <f ca="1">'Cash Flow'!N7/'Debt worksheet'!N5</f>
        <v>0.24675933537627118</v>
      </c>
      <c r="Q7" s="17">
        <f ca="1">'Cash Flow'!O7/'Debt worksheet'!O5</f>
        <v>0.24443648402743351</v>
      </c>
      <c r="R7" s="17">
        <f ca="1">'Cash Flow'!P7/'Debt worksheet'!P5</f>
        <v>0.24285627079675606</v>
      </c>
      <c r="S7" s="17">
        <f ca="1">'Cash Flow'!Q7/'Debt worksheet'!Q5</f>
        <v>0.24207586671861281</v>
      </c>
      <c r="T7" s="17">
        <f ca="1">'Cash Flow'!R7/'Debt worksheet'!R5</f>
        <v>0.24011097245329407</v>
      </c>
      <c r="U7" s="17">
        <f ca="1">'Cash Flow'!S7/'Debt worksheet'!S5</f>
        <v>0.23728375227901977</v>
      </c>
      <c r="V7" s="17">
        <f ca="1">'Cash Flow'!T7/'Debt worksheet'!T5</f>
        <v>0.23456443939767005</v>
      </c>
      <c r="W7" s="17">
        <f ca="1">'Cash Flow'!U7/'Debt worksheet'!U5</f>
        <v>0.2320175893319078</v>
      </c>
      <c r="X7" s="17">
        <f ca="1">'Cash Flow'!V7/'Debt worksheet'!V5</f>
        <v>0.22969973771715407</v>
      </c>
      <c r="Y7" s="17">
        <f ca="1">'Cash Flow'!W7/'Debt worksheet'!W5</f>
        <v>0.22766039663239726</v>
      </c>
      <c r="Z7" s="17">
        <f ca="1">'Cash Flow'!X7/'Debt worksheet'!X5</f>
        <v>0.22594321095584058</v>
      </c>
      <c r="AA7" s="17">
        <f ca="1">'Cash Flow'!Y7/'Debt worksheet'!Y5</f>
        <v>0.22458719929962881</v>
      </c>
      <c r="AB7" s="17">
        <f ca="1">'Cash Flow'!Z7/'Debt worksheet'!Z5</f>
        <v>0.22362802956458025</v>
      </c>
      <c r="AC7" s="17">
        <f ca="1">'Cash Flow'!AA7/'Debt worksheet'!AA5</f>
        <v>0.22309930160180072</v>
      </c>
      <c r="AD7" s="17">
        <f ca="1">'Cash Flow'!AB7/'Debt worksheet'!AB5</f>
        <v>0.22303382855644716</v>
      </c>
      <c r="AE7" s="17">
        <f ca="1">'Cash Flow'!AC7/'Debt worksheet'!AC5</f>
        <v>0.22346492461286524</v>
      </c>
      <c r="AF7" s="17">
        <f ca="1">'Cash Flow'!AD7/'Debt worksheet'!AD5</f>
        <v>0.22442772092816873</v>
      </c>
      <c r="AG7" s="17">
        <f ca="1">'Cash Flow'!AE7/'Debt worksheet'!AE5</f>
        <v>0.22596054469064558</v>
      </c>
      <c r="AH7" s="17">
        <f ca="1">'Cash Flow'!AF7/'Debt worksheet'!AF5</f>
        <v>0.2281064098565681</v>
      </c>
      <c r="AI7" s="29"/>
    </row>
    <row r="8" spans="1:35" ht="21" x14ac:dyDescent="0.5">
      <c r="A8" s="19" t="s">
        <v>33</v>
      </c>
      <c r="B8" s="26">
        <f ca="1">MAX('Price and Financial ratios'!E8:AH8)</f>
        <v>0.44876218006390384</v>
      </c>
      <c r="C8" s="26"/>
      <c r="D8" s="176"/>
      <c r="E8" s="17">
        <f>'Balance Sheet'!B11/'Balance Sheet'!B8</f>
        <v>0.13668427924169385</v>
      </c>
      <c r="F8" s="17">
        <f ca="1">'Balance Sheet'!C11/'Balance Sheet'!C8</f>
        <v>0.31936864497603185</v>
      </c>
      <c r="G8" s="17">
        <f ca="1">'Balance Sheet'!D11/'Balance Sheet'!D8</f>
        <v>0.4069339421554849</v>
      </c>
      <c r="H8" s="17">
        <f ca="1">'Balance Sheet'!E11/'Balance Sheet'!E8</f>
        <v>0.43981637272883656</v>
      </c>
      <c r="I8" s="17">
        <f ca="1">'Balance Sheet'!F11/'Balance Sheet'!F8</f>
        <v>0.44876218006390384</v>
      </c>
      <c r="J8" s="17">
        <f ca="1">'Balance Sheet'!G11/'Balance Sheet'!G8</f>
        <v>0.44232519924243202</v>
      </c>
      <c r="K8" s="17">
        <f ca="1">'Balance Sheet'!H11/'Balance Sheet'!H8</f>
        <v>0.43489862443572952</v>
      </c>
      <c r="L8" s="17">
        <f ca="1">'Balance Sheet'!I11/'Balance Sheet'!I8</f>
        <v>0.42603238904038376</v>
      </c>
      <c r="M8" s="17">
        <f ca="1">'Balance Sheet'!J11/'Balance Sheet'!J8</f>
        <v>0.41688391214920423</v>
      </c>
      <c r="N8" s="17">
        <f ca="1">'Balance Sheet'!K11/'Balance Sheet'!K8</f>
        <v>0.40854452207472525</v>
      </c>
      <c r="O8" s="17">
        <f ca="1">'Balance Sheet'!L11/'Balance Sheet'!L8</f>
        <v>0.4005537115718068</v>
      </c>
      <c r="P8" s="17">
        <f ca="1">'Balance Sheet'!M11/'Balance Sheet'!M8</f>
        <v>0.39328337493427762</v>
      </c>
      <c r="Q8" s="17">
        <f ca="1">'Balance Sheet'!N11/'Balance Sheet'!N8</f>
        <v>0.38711705973055788</v>
      </c>
      <c r="R8" s="17">
        <f ca="1">'Balance Sheet'!O11/'Balance Sheet'!O8</f>
        <v>0.38172029580286426</v>
      </c>
      <c r="S8" s="17">
        <f ca="1">'Balance Sheet'!P11/'Balance Sheet'!P8</f>
        <v>0.37681588221166584</v>
      </c>
      <c r="T8" s="17">
        <f ca="1">'Balance Sheet'!Q11/'Balance Sheet'!Q8</f>
        <v>0.3721692240485221</v>
      </c>
      <c r="U8" s="17">
        <f ca="1">'Balance Sheet'!R11/'Balance Sheet'!R8</f>
        <v>0.36828979599796713</v>
      </c>
      <c r="V8" s="17">
        <f ca="1">'Balance Sheet'!S11/'Balance Sheet'!S8</f>
        <v>0.36539760614826683</v>
      </c>
      <c r="W8" s="17">
        <f ca="1">'Balance Sheet'!T11/'Balance Sheet'!T8</f>
        <v>0.36329962263793736</v>
      </c>
      <c r="X8" s="17">
        <f ca="1">'Balance Sheet'!U11/'Balance Sheet'!U8</f>
        <v>0.36182913271412398</v>
      </c>
      <c r="Y8" s="17">
        <f ca="1">'Balance Sheet'!V11/'Balance Sheet'!V8</f>
        <v>0.36084032855823028</v>
      </c>
      <c r="Z8" s="17">
        <f ca="1">'Balance Sheet'!W11/'Balance Sheet'!W8</f>
        <v>0.36020412370025784</v>
      </c>
      <c r="AA8" s="17">
        <f ca="1">'Balance Sheet'!X11/'Balance Sheet'!X8</f>
        <v>0.35980488424647716</v>
      </c>
      <c r="AB8" s="17">
        <f ca="1">'Balance Sheet'!Y11/'Balance Sheet'!Y8</f>
        <v>0.35953784844456427</v>
      </c>
      <c r="AC8" s="17">
        <f ca="1">'Balance Sheet'!Z11/'Balance Sheet'!Z8</f>
        <v>0.35930706996871054</v>
      </c>
      <c r="AD8" s="17">
        <f ca="1">'Balance Sheet'!AA11/'Balance Sheet'!AA8</f>
        <v>0.35902376378449563</v>
      </c>
      <c r="AE8" s="17">
        <f ca="1">'Balance Sheet'!AB11/'Balance Sheet'!AB8</f>
        <v>0.35860496442427081</v>
      </c>
      <c r="AF8" s="17">
        <f ca="1">'Balance Sheet'!AC11/'Balance Sheet'!AC8</f>
        <v>0.35797242884180375</v>
      </c>
      <c r="AG8" s="17">
        <f ca="1">'Balance Sheet'!AD11/'Balance Sheet'!AD8</f>
        <v>0.35705173231337534</v>
      </c>
      <c r="AH8" s="17">
        <f ca="1">'Balance Sheet'!AE11/'Balance Sheet'!AE8</f>
        <v>0.35577151787281647</v>
      </c>
      <c r="AI8" s="29"/>
    </row>
    <row r="9" spans="1:35" ht="21.5" thickBot="1" x14ac:dyDescent="0.55000000000000004">
      <c r="A9" s="20" t="s">
        <v>32</v>
      </c>
      <c r="B9" s="21">
        <f ca="1">MIN('Price and Financial ratios'!E9:AH9)</f>
        <v>4.0005554858742816</v>
      </c>
      <c r="C9" s="21"/>
      <c r="D9" s="177"/>
      <c r="E9" s="21">
        <f ca="1">('Cash Flow'!C7+'Profit and Loss'!C8)/('Profit and Loss'!C8)</f>
        <v>4.0005554858742816</v>
      </c>
      <c r="F9" s="21">
        <f ca="1">('Cash Flow'!D7+'Profit and Loss'!D8)/('Profit and Loss'!D8)</f>
        <v>4.9599352914862918</v>
      </c>
      <c r="G9" s="21">
        <f ca="1">('Cash Flow'!E7+'Profit and Loss'!E8)/('Profit and Loss'!E8)</f>
        <v>6.670184654755122</v>
      </c>
      <c r="H9" s="21">
        <f ca="1">('Cash Flow'!F7+'Profit and Loss'!F8)/('Profit and Loss'!F8)</f>
        <v>7.303859680011028</v>
      </c>
      <c r="I9" s="21">
        <f ca="1">('Cash Flow'!G7+'Profit and Loss'!G8)/('Profit and Loss'!G8)</f>
        <v>7.9262443803284874</v>
      </c>
      <c r="J9" s="21">
        <f ca="1">('Cash Flow'!H7+'Profit and Loss'!H8)/('Profit and Loss'!H8)</f>
        <v>7.8307833458217413</v>
      </c>
      <c r="K9" s="21">
        <f ca="1">('Cash Flow'!I7+'Profit and Loss'!I8)/('Profit and Loss'!I8)</f>
        <v>7.8446403267785456</v>
      </c>
      <c r="L9" s="21">
        <f ca="1">('Cash Flow'!J7+'Profit and Loss'!J8)/('Profit and Loss'!J8)</f>
        <v>7.8347755184329664</v>
      </c>
      <c r="M9" s="21">
        <f ca="1">('Cash Flow'!K7+'Profit and Loss'!K8)/('Profit and Loss'!K8)</f>
        <v>7.7687935432171082</v>
      </c>
      <c r="N9" s="21">
        <f ca="1">('Cash Flow'!L7+'Profit and Loss'!L8)/('Profit and Loss'!L8)</f>
        <v>7.7489538224428225</v>
      </c>
      <c r="O9" s="21">
        <f ca="1">('Cash Flow'!M7+'Profit and Loss'!M8)/('Profit and Loss'!M8)</f>
        <v>7.7095988470949521</v>
      </c>
      <c r="P9" s="21">
        <f ca="1">('Cash Flow'!N7+'Profit and Loss'!N8)/('Profit and Loss'!N8)</f>
        <v>7.6367416392248968</v>
      </c>
      <c r="Q9" s="21">
        <f ca="1">('Cash Flow'!O7+'Profit and Loss'!O8)/('Profit and Loss'!O8)</f>
        <v>7.584201595114525</v>
      </c>
      <c r="R9" s="21">
        <f ca="1">('Cash Flow'!P7+'Profit and Loss'!P8)/('Profit and Loss'!P8)</f>
        <v>7.5534863520400268</v>
      </c>
      <c r="S9" s="21">
        <f ca="1">('Cash Flow'!Q7+'Profit and Loss'!Q8)/('Profit and Loss'!Q8)</f>
        <v>7.5461023224142716</v>
      </c>
      <c r="T9" s="21">
        <f ca="1">('Cash Flow'!R7+'Profit and Loss'!R8)/('Profit and Loss'!R8)</f>
        <v>7.4957363532233092</v>
      </c>
      <c r="U9" s="21">
        <f ca="1">('Cash Flow'!S7+'Profit and Loss'!S8)/('Profit and Loss'!S8)</f>
        <v>7.4162858761235766</v>
      </c>
      <c r="V9" s="21">
        <f ca="1">('Cash Flow'!T7+'Profit and Loss'!T8)/('Profit and Loss'!T8)</f>
        <v>7.3415667833263081</v>
      </c>
      <c r="W9" s="21">
        <f ca="1">('Cash Flow'!U7+'Profit and Loss'!U8)/('Profit and Loss'!U8)</f>
        <v>7.2731311153993241</v>
      </c>
      <c r="X9" s="21">
        <f ca="1">('Cash Flow'!V7+'Profit and Loss'!V8)/('Profit and Loss'!V8)</f>
        <v>7.212333621414361</v>
      </c>
      <c r="Y9" s="21">
        <f ca="1">('Cash Flow'!W7+'Profit and Loss'!W8)/('Profit and Loss'!W8)</f>
        <v>7.1603639261397785</v>
      </c>
      <c r="Z9" s="21">
        <f ca="1">('Cash Flow'!X7+'Profit and Loss'!X8)/('Profit and Loss'!X8)</f>
        <v>7.1182809468738366</v>
      </c>
      <c r="AA9" s="21">
        <f ca="1">('Cash Flow'!Y7+'Profit and Loss'!Y8)/('Profit and Loss'!Y8)</f>
        <v>7.0870481681480415</v>
      </c>
      <c r="AB9" s="21">
        <f ca="1">('Cash Flow'!Z7+'Profit and Loss'!Z8)/('Profit and Loss'!Z8)</f>
        <v>7.0675690048858835</v>
      </c>
      <c r="AC9" s="21">
        <f ca="1">('Cash Flow'!AA7+'Profit and Loss'!AA8)/('Profit and Loss'!AA8)</f>
        <v>7.0607220119223761</v>
      </c>
      <c r="AD9" s="21">
        <f ca="1">('Cash Flow'!AB7+'Profit and Loss'!AB8)/('Profit and Loss'!AB8)</f>
        <v>7.067396141632206</v>
      </c>
      <c r="AE9" s="21">
        <f ca="1">('Cash Flow'!AC7+'Profit and Loss'!AC8)/('Profit and Loss'!AC8)</f>
        <v>7.088526635795005</v>
      </c>
      <c r="AF9" s="21">
        <f ca="1">('Cash Flow'!AD7+'Profit and Loss'!AD8)/('Profit and Loss'!AD8)</f>
        <v>7.1251324945646832</v>
      </c>
      <c r="AG9" s="21">
        <f ca="1">('Cash Flow'!AE7+'Profit and Loss'!AE8)/('Profit and Loss'!AE8)</f>
        <v>7.1783568323840568</v>
      </c>
      <c r="AH9" s="21">
        <f ca="1">('Cash Flow'!AF7+'Profit and Loss'!AF8)/('Profit and Loss'!AF8)</f>
        <v>7.2495118528204578</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13900904.09884588</v>
      </c>
      <c r="D5" s="1">
        <f>Assumptions!E111</f>
        <v>13900904.09884588</v>
      </c>
      <c r="E5" s="1">
        <f>Assumptions!F111</f>
        <v>13900904.09884588</v>
      </c>
      <c r="F5" s="1">
        <f>Assumptions!G111</f>
        <v>13900904.09884588</v>
      </c>
      <c r="G5" s="1">
        <f>Assumptions!H111</f>
        <v>13900904.09884588</v>
      </c>
      <c r="H5" s="1">
        <f>Assumptions!I111</f>
        <v>13900904.09884588</v>
      </c>
      <c r="I5" s="1">
        <f>Assumptions!J111</f>
        <v>13900904.09884588</v>
      </c>
      <c r="J5" s="1">
        <f>Assumptions!K111</f>
        <v>13900904.09884588</v>
      </c>
      <c r="K5" s="1">
        <f>Assumptions!L111</f>
        <v>13900904.09884588</v>
      </c>
      <c r="L5" s="1">
        <f>Assumptions!M111</f>
        <v>13900904.09884588</v>
      </c>
      <c r="M5" s="1">
        <f>Assumptions!N111</f>
        <v>13900904.09884588</v>
      </c>
      <c r="N5" s="1">
        <f>Assumptions!O111</f>
        <v>13900904.09884588</v>
      </c>
      <c r="O5" s="1">
        <f>Assumptions!P111</f>
        <v>13900904.09884588</v>
      </c>
      <c r="P5" s="1">
        <f>Assumptions!Q111</f>
        <v>13900904.09884588</v>
      </c>
      <c r="Q5" s="1">
        <f>Assumptions!R111</f>
        <v>13900904.09884588</v>
      </c>
      <c r="R5" s="1">
        <f>Assumptions!S111</f>
        <v>13900904.09884588</v>
      </c>
      <c r="S5" s="1">
        <f>Assumptions!T111</f>
        <v>13900904.09884588</v>
      </c>
      <c r="T5" s="1">
        <f>Assumptions!U111</f>
        <v>13900904.09884588</v>
      </c>
      <c r="U5" s="1">
        <f>Assumptions!V111</f>
        <v>13900904.09884588</v>
      </c>
      <c r="V5" s="1">
        <f>Assumptions!W111</f>
        <v>13900904.09884588</v>
      </c>
      <c r="W5" s="1">
        <f>Assumptions!X111</f>
        <v>13900904.09884588</v>
      </c>
      <c r="X5" s="1">
        <f>Assumptions!Y111</f>
        <v>13900904.09884588</v>
      </c>
      <c r="Y5" s="1">
        <f>Assumptions!Z111</f>
        <v>13900904.09884588</v>
      </c>
      <c r="Z5" s="1">
        <f>Assumptions!AA111</f>
        <v>13900904.09884588</v>
      </c>
      <c r="AA5" s="1">
        <f>Assumptions!AB111</f>
        <v>13900904.09884588</v>
      </c>
      <c r="AB5" s="1">
        <f>Assumptions!AC111</f>
        <v>13900904.09884588</v>
      </c>
      <c r="AC5" s="1">
        <f>Assumptions!AD111</f>
        <v>13900904.09884588</v>
      </c>
      <c r="AD5" s="1">
        <f>Assumptions!AE111</f>
        <v>13900904.09884588</v>
      </c>
      <c r="AE5" s="1">
        <f>Assumptions!AF111</f>
        <v>13900904.09884588</v>
      </c>
      <c r="AF5" s="1">
        <f>Assumptions!AG111</f>
        <v>13900904.09884588</v>
      </c>
    </row>
    <row r="6" spans="1:32" x14ac:dyDescent="0.35">
      <c r="A6" t="s">
        <v>68</v>
      </c>
      <c r="C6" s="1">
        <f>Assumptions!D113</f>
        <v>75162500</v>
      </c>
      <c r="D6" s="1">
        <f>Assumptions!E113</f>
        <v>75162500</v>
      </c>
      <c r="E6" s="1">
        <f>Assumptions!F113</f>
        <v>75162500</v>
      </c>
      <c r="F6" s="1">
        <f>Assumptions!G113</f>
        <v>75162500</v>
      </c>
      <c r="G6" s="1">
        <f>Assumptions!H113</f>
        <v>75162500</v>
      </c>
      <c r="H6" s="1">
        <f>Assumptions!I113</f>
        <v>75162500</v>
      </c>
      <c r="I6" s="1">
        <f>Assumptions!J113</f>
        <v>75162500</v>
      </c>
      <c r="J6" s="1">
        <f>Assumptions!K113</f>
        <v>75162500</v>
      </c>
      <c r="K6" s="1">
        <f>Assumptions!L113</f>
        <v>75162500</v>
      </c>
      <c r="L6" s="1">
        <f>Assumptions!M113</f>
        <v>75162500</v>
      </c>
      <c r="M6" s="1">
        <f>Assumptions!N113</f>
        <v>75162500</v>
      </c>
      <c r="N6" s="1">
        <f>Assumptions!O113</f>
        <v>75162500</v>
      </c>
      <c r="O6" s="1">
        <f>Assumptions!P113</f>
        <v>75162500</v>
      </c>
      <c r="P6" s="1">
        <f>Assumptions!Q113</f>
        <v>75162500</v>
      </c>
      <c r="Q6" s="1">
        <f>Assumptions!R113</f>
        <v>75162500</v>
      </c>
      <c r="R6" s="1">
        <f>Assumptions!S113</f>
        <v>75162500</v>
      </c>
      <c r="S6" s="1">
        <f>Assumptions!T113</f>
        <v>75162500</v>
      </c>
      <c r="T6" s="1">
        <f>Assumptions!U113</f>
        <v>75162500</v>
      </c>
      <c r="U6" s="1">
        <f>Assumptions!V113</f>
        <v>75162500</v>
      </c>
      <c r="V6" s="1">
        <f>Assumptions!W113</f>
        <v>75162500</v>
      </c>
      <c r="W6" s="1">
        <f>Assumptions!X113</f>
        <v>75162500</v>
      </c>
      <c r="X6" s="1">
        <f>Assumptions!Y113</f>
        <v>75162500</v>
      </c>
      <c r="Y6" s="1">
        <f>Assumptions!Z113</f>
        <v>75162500</v>
      </c>
      <c r="Z6" s="1">
        <f>Assumptions!AA113</f>
        <v>75162500</v>
      </c>
      <c r="AA6" s="1">
        <f>Assumptions!AB113</f>
        <v>75162500</v>
      </c>
      <c r="AB6" s="1">
        <f>Assumptions!AC113</f>
        <v>75162500</v>
      </c>
      <c r="AC6" s="1">
        <f>Assumptions!AD113</f>
        <v>75162500</v>
      </c>
      <c r="AD6" s="1">
        <f>Assumptions!AE113</f>
        <v>75162500</v>
      </c>
      <c r="AE6" s="1">
        <f>Assumptions!AF113</f>
        <v>75162500</v>
      </c>
      <c r="AF6" s="1">
        <f>Assumptions!AG113</f>
        <v>75162500</v>
      </c>
    </row>
    <row r="7" spans="1:32" x14ac:dyDescent="0.35">
      <c r="A7" t="s">
        <v>73</v>
      </c>
      <c r="C7" s="1">
        <f>Assumptions!D120</f>
        <v>1803900</v>
      </c>
      <c r="D7" s="1">
        <f>Assumptions!E120</f>
        <v>3607800</v>
      </c>
      <c r="E7" s="1">
        <f>Assumptions!F120</f>
        <v>5411700</v>
      </c>
      <c r="F7" s="1">
        <f>Assumptions!G120</f>
        <v>7215600</v>
      </c>
      <c r="G7" s="1">
        <f>Assumptions!H120</f>
        <v>9019500</v>
      </c>
      <c r="H7" s="1">
        <f>Assumptions!I120</f>
        <v>10823400</v>
      </c>
      <c r="I7" s="1">
        <f>Assumptions!J120</f>
        <v>12627300</v>
      </c>
      <c r="J7" s="1">
        <f>Assumptions!K120</f>
        <v>14431200</v>
      </c>
      <c r="K7" s="1">
        <f>Assumptions!L120</f>
        <v>16235100</v>
      </c>
      <c r="L7" s="1">
        <f>Assumptions!M120</f>
        <v>18039000</v>
      </c>
      <c r="M7" s="1">
        <f>Assumptions!N120</f>
        <v>19842900</v>
      </c>
      <c r="N7" s="1">
        <f>Assumptions!O120</f>
        <v>21646800</v>
      </c>
      <c r="O7" s="1">
        <f>Assumptions!P120</f>
        <v>23450700</v>
      </c>
      <c r="P7" s="1">
        <f>Assumptions!Q120</f>
        <v>25254600</v>
      </c>
      <c r="Q7" s="1">
        <f>Assumptions!R120</f>
        <v>27058500</v>
      </c>
      <c r="R7" s="1">
        <f>Assumptions!S120</f>
        <v>28862400</v>
      </c>
      <c r="S7" s="1">
        <f>Assumptions!T120</f>
        <v>30666300</v>
      </c>
      <c r="T7" s="1">
        <f>Assumptions!U120</f>
        <v>32470200</v>
      </c>
      <c r="U7" s="1">
        <f>Assumptions!V120</f>
        <v>34274100</v>
      </c>
      <c r="V7" s="1">
        <f>Assumptions!W120</f>
        <v>36078000</v>
      </c>
      <c r="W7" s="1">
        <f>Assumptions!X120</f>
        <v>37881900</v>
      </c>
      <c r="X7" s="1">
        <f>Assumptions!Y120</f>
        <v>39685800</v>
      </c>
      <c r="Y7" s="1">
        <f>Assumptions!Z120</f>
        <v>41489700</v>
      </c>
      <c r="Z7" s="1">
        <f>Assumptions!AA120</f>
        <v>43293600</v>
      </c>
      <c r="AA7" s="1">
        <f>Assumptions!AB120</f>
        <v>45097500</v>
      </c>
      <c r="AB7" s="1">
        <f>Assumptions!AC120</f>
        <v>46901400</v>
      </c>
      <c r="AC7" s="1">
        <f>Assumptions!AD120</f>
        <v>48705300</v>
      </c>
      <c r="AD7" s="1">
        <f>Assumptions!AE120</f>
        <v>50509200</v>
      </c>
      <c r="AE7" s="1">
        <f>Assumptions!AF120</f>
        <v>52313100</v>
      </c>
      <c r="AF7" s="1">
        <f>Assumptions!AG120</f>
        <v>54117000</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14345733.030008949</v>
      </c>
      <c r="D11" s="1">
        <f>D5*D$9</f>
        <v>14804796.486969234</v>
      </c>
      <c r="E11" s="1">
        <f t="shared" ref="D11:AF13" si="1">E5*E$9</f>
        <v>15278549.97455225</v>
      </c>
      <c r="F11" s="1">
        <f t="shared" si="1"/>
        <v>15767463.573737921</v>
      </c>
      <c r="G11" s="1">
        <f t="shared" si="1"/>
        <v>16272022.408097537</v>
      </c>
      <c r="H11" s="1">
        <f t="shared" si="1"/>
        <v>16792727.125156656</v>
      </c>
      <c r="I11" s="1">
        <f t="shared" si="1"/>
        <v>17330094.393161666</v>
      </c>
      <c r="J11" s="1">
        <f t="shared" si="1"/>
        <v>17884657.413742844</v>
      </c>
      <c r="K11" s="1">
        <f t="shared" si="1"/>
        <v>18456966.450982615</v>
      </c>
      <c r="L11" s="1">
        <f t="shared" si="1"/>
        <v>19047589.377414055</v>
      </c>
      <c r="M11" s="1">
        <f t="shared" si="1"/>
        <v>19657112.237491306</v>
      </c>
      <c r="N11" s="1">
        <f t="shared" si="1"/>
        <v>20286139.829091027</v>
      </c>
      <c r="O11" s="1">
        <f t="shared" si="1"/>
        <v>20935296.303621944</v>
      </c>
      <c r="P11" s="1">
        <f t="shared" si="1"/>
        <v>21605225.785337839</v>
      </c>
      <c r="Q11" s="1">
        <f t="shared" si="1"/>
        <v>22296593.010468647</v>
      </c>
      <c r="R11" s="1">
        <f t="shared" si="1"/>
        <v>23010083.986803651</v>
      </c>
      <c r="S11" s="1">
        <f t="shared" si="1"/>
        <v>23746406.674381368</v>
      </c>
      <c r="T11" s="1">
        <f t="shared" si="1"/>
        <v>24506291.687961571</v>
      </c>
      <c r="U11" s="1">
        <f t="shared" si="1"/>
        <v>25290493.021976337</v>
      </c>
      <c r="V11" s="1">
        <f t="shared" si="1"/>
        <v>26099788.798679583</v>
      </c>
      <c r="W11" s="1">
        <f t="shared" si="1"/>
        <v>26934982.040237334</v>
      </c>
      <c r="X11" s="1">
        <f t="shared" si="1"/>
        <v>27796901.465524923</v>
      </c>
      <c r="Y11" s="1">
        <f t="shared" si="1"/>
        <v>28686402.312421717</v>
      </c>
      <c r="Z11" s="1">
        <f t="shared" si="1"/>
        <v>29604367.186419211</v>
      </c>
      <c r="AA11" s="1">
        <f t="shared" si="1"/>
        <v>30551706.936384637</v>
      </c>
      <c r="AB11" s="1">
        <f t="shared" si="1"/>
        <v>31529361.558348939</v>
      </c>
      <c r="AC11" s="1">
        <f t="shared" si="1"/>
        <v>32538301.128216103</v>
      </c>
      <c r="AD11" s="1">
        <f t="shared" si="1"/>
        <v>33579526.764319025</v>
      </c>
      <c r="AE11" s="1">
        <f t="shared" si="1"/>
        <v>34654071.620777227</v>
      </c>
      <c r="AF11" s="1">
        <f t="shared" si="1"/>
        <v>35763001.912642092</v>
      </c>
    </row>
    <row r="12" spans="1:32" x14ac:dyDescent="0.35">
      <c r="A12" t="s">
        <v>71</v>
      </c>
      <c r="C12" s="1">
        <f t="shared" ref="C12:R12" si="2">C6*C$9</f>
        <v>77567700</v>
      </c>
      <c r="D12" s="1">
        <f t="shared" si="2"/>
        <v>80049866.399999991</v>
      </c>
      <c r="E12" s="1">
        <f t="shared" si="2"/>
        <v>82611462.124799997</v>
      </c>
      <c r="F12" s="1">
        <f t="shared" si="2"/>
        <v>85255028.912793592</v>
      </c>
      <c r="G12" s="1">
        <f t="shared" si="2"/>
        <v>87983189.838002995</v>
      </c>
      <c r="H12" s="1">
        <f t="shared" si="2"/>
        <v>90798651.912819088</v>
      </c>
      <c r="I12" s="1">
        <f t="shared" si="2"/>
        <v>93704208.774029285</v>
      </c>
      <c r="J12" s="1">
        <f t="shared" si="2"/>
        <v>96702743.454798236</v>
      </c>
      <c r="K12" s="1">
        <f t="shared" si="2"/>
        <v>99797231.245351776</v>
      </c>
      <c r="L12" s="1">
        <f t="shared" si="2"/>
        <v>102990742.64520302</v>
      </c>
      <c r="M12" s="1">
        <f t="shared" si="2"/>
        <v>106286446.40984952</v>
      </c>
      <c r="N12" s="1">
        <f t="shared" si="2"/>
        <v>109687612.69496471</v>
      </c>
      <c r="O12" s="1">
        <f t="shared" si="2"/>
        <v>113197616.30120359</v>
      </c>
      <c r="P12" s="1">
        <f t="shared" si="2"/>
        <v>116819940.02284208</v>
      </c>
      <c r="Q12" s="1">
        <f t="shared" si="2"/>
        <v>120558178.10357301</v>
      </c>
      <c r="R12" s="1">
        <f t="shared" si="2"/>
        <v>124416039.80288738</v>
      </c>
      <c r="S12" s="1">
        <f t="shared" si="1"/>
        <v>128397353.07657978</v>
      </c>
      <c r="T12" s="1">
        <f t="shared" si="1"/>
        <v>132506068.37503032</v>
      </c>
      <c r="U12" s="1">
        <f t="shared" si="1"/>
        <v>136746262.56303129</v>
      </c>
      <c r="V12" s="1">
        <f t="shared" si="1"/>
        <v>141122142.96504828</v>
      </c>
      <c r="W12" s="1">
        <f t="shared" si="1"/>
        <v>145638051.53992987</v>
      </c>
      <c r="X12" s="1">
        <f t="shared" si="1"/>
        <v>150298469.18920758</v>
      </c>
      <c r="Y12" s="1">
        <f t="shared" si="1"/>
        <v>155108020.20326221</v>
      </c>
      <c r="Z12" s="1">
        <f t="shared" si="1"/>
        <v>160071476.84976661</v>
      </c>
      <c r="AA12" s="1">
        <f t="shared" si="1"/>
        <v>165193764.10895917</v>
      </c>
      <c r="AB12" s="1">
        <f t="shared" si="1"/>
        <v>170479964.56044585</v>
      </c>
      <c r="AC12" s="1">
        <f t="shared" si="1"/>
        <v>175935323.4263801</v>
      </c>
      <c r="AD12" s="1">
        <f t="shared" si="1"/>
        <v>181565253.77602428</v>
      </c>
      <c r="AE12" s="1">
        <f t="shared" si="1"/>
        <v>187375341.89685705</v>
      </c>
      <c r="AF12" s="1">
        <f t="shared" si="1"/>
        <v>193371352.83755645</v>
      </c>
    </row>
    <row r="13" spans="1:32" x14ac:dyDescent="0.35">
      <c r="A13" t="s">
        <v>74</v>
      </c>
      <c r="C13" s="1">
        <f>C7*C$9</f>
        <v>1861624.8</v>
      </c>
      <c r="D13" s="1">
        <f t="shared" si="1"/>
        <v>3842393.5872</v>
      </c>
      <c r="E13" s="1">
        <f t="shared" si="1"/>
        <v>5948025.272985599</v>
      </c>
      <c r="F13" s="1">
        <f t="shared" si="1"/>
        <v>8184482.7756281849</v>
      </c>
      <c r="G13" s="1">
        <f t="shared" si="1"/>
        <v>10557982.780560359</v>
      </c>
      <c r="H13" s="1">
        <f t="shared" si="1"/>
        <v>13075005.875445947</v>
      </c>
      <c r="I13" s="1">
        <f t="shared" si="1"/>
        <v>15742307.074036919</v>
      </c>
      <c r="J13" s="1">
        <f t="shared" si="1"/>
        <v>18566926.743321262</v>
      </c>
      <c r="K13" s="1">
        <f t="shared" si="1"/>
        <v>21556201.948995985</v>
      </c>
      <c r="L13" s="1">
        <f t="shared" si="1"/>
        <v>24717778.234848727</v>
      </c>
      <c r="M13" s="1">
        <f t="shared" si="1"/>
        <v>28059621.852200273</v>
      </c>
      <c r="N13" s="1">
        <f t="shared" si="1"/>
        <v>31590032.456149835</v>
      </c>
      <c r="O13" s="1">
        <f t="shared" si="1"/>
        <v>35317656.285975523</v>
      </c>
      <c r="P13" s="1">
        <f t="shared" si="1"/>
        <v>39251499.847674944</v>
      </c>
      <c r="Q13" s="1">
        <f t="shared" si="1"/>
        <v>43400944.117286287</v>
      </c>
      <c r="R13" s="1">
        <f t="shared" si="1"/>
        <v>47775759.284308754</v>
      </c>
      <c r="S13" s="1">
        <f t="shared" si="1"/>
        <v>52386120.05524455</v>
      </c>
      <c r="T13" s="1">
        <f t="shared" si="1"/>
        <v>57242621.538013101</v>
      </c>
      <c r="U13" s="1">
        <f t="shared" si="1"/>
        <v>62356295.728742264</v>
      </c>
      <c r="V13" s="1">
        <f t="shared" si="1"/>
        <v>67738628.623223186</v>
      </c>
      <c r="W13" s="1">
        <f t="shared" si="1"/>
        <v>73401577.976124644</v>
      </c>
      <c r="X13" s="1">
        <f t="shared" si="1"/>
        <v>79357591.731901601</v>
      </c>
      <c r="Y13" s="1">
        <f t="shared" si="1"/>
        <v>85619627.152200744</v>
      </c>
      <c r="Z13" s="1">
        <f t="shared" si="1"/>
        <v>92201170.665465564</v>
      </c>
      <c r="AA13" s="1">
        <f t="shared" si="1"/>
        <v>99116258.465375513</v>
      </c>
      <c r="AB13" s="1">
        <f t="shared" si="1"/>
        <v>106379497.88571821</v>
      </c>
      <c r="AC13" s="1">
        <f t="shared" si="1"/>
        <v>114006089.5802943</v>
      </c>
      <c r="AD13" s="1">
        <f t="shared" si="1"/>
        <v>122011850.53748831</v>
      </c>
      <c r="AE13" s="1">
        <f t="shared" si="1"/>
        <v>130413237.96021251</v>
      </c>
      <c r="AF13" s="1">
        <f t="shared" si="1"/>
        <v>139227374.04304063</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93775057.830008939</v>
      </c>
      <c r="D25" s="40">
        <f>SUM(D11:D13,D18:D23)</f>
        <v>98697056.474169225</v>
      </c>
      <c r="E25" s="40">
        <f t="shared" ref="E25:AF25" si="7">SUM(E11:E13,E18:E23)</f>
        <v>103838037.37233783</v>
      </c>
      <c r="F25" s="40">
        <f t="shared" si="7"/>
        <v>109206975.26215969</v>
      </c>
      <c r="G25" s="40">
        <f t="shared" si="7"/>
        <v>114813195.02666089</v>
      </c>
      <c r="H25" s="40">
        <f t="shared" si="7"/>
        <v>120666384.91342169</v>
      </c>
      <c r="I25" s="40">
        <f t="shared" si="7"/>
        <v>126776610.24122787</v>
      </c>
      <c r="J25" s="40">
        <f t="shared" si="7"/>
        <v>133154327.61186233</v>
      </c>
      <c r="K25" s="40">
        <f t="shared" si="7"/>
        <v>139810399.64533037</v>
      </c>
      <c r="L25" s="40">
        <f t="shared" si="7"/>
        <v>146756110.25746581</v>
      </c>
      <c r="M25" s="40">
        <f t="shared" si="7"/>
        <v>154003180.4995411</v>
      </c>
      <c r="N25" s="40">
        <f t="shared" si="7"/>
        <v>161563784.98020557</v>
      </c>
      <c r="O25" s="40">
        <f t="shared" si="7"/>
        <v>169450568.89080107</v>
      </c>
      <c r="P25" s="40">
        <f t="shared" si="7"/>
        <v>177676665.65585485</v>
      </c>
      <c r="Q25" s="40">
        <f t="shared" si="7"/>
        <v>186255715.23132795</v>
      </c>
      <c r="R25" s="40">
        <f t="shared" si="7"/>
        <v>195201883.07399979</v>
      </c>
      <c r="S25" s="40">
        <f t="shared" si="7"/>
        <v>204529879.80620569</v>
      </c>
      <c r="T25" s="40">
        <f t="shared" si="7"/>
        <v>214254981.60100499</v>
      </c>
      <c r="U25" s="40">
        <f t="shared" si="7"/>
        <v>224393051.31374988</v>
      </c>
      <c r="V25" s="40">
        <f t="shared" si="7"/>
        <v>234960560.38695106</v>
      </c>
      <c r="W25" s="40">
        <f t="shared" si="7"/>
        <v>245974611.55629185</v>
      </c>
      <c r="X25" s="40">
        <f t="shared" si="7"/>
        <v>257452962.38663411</v>
      </c>
      <c r="Y25" s="40">
        <f t="shared" si="7"/>
        <v>269414049.66788465</v>
      </c>
      <c r="Z25" s="40">
        <f t="shared" si="7"/>
        <v>281877014.70165139</v>
      </c>
      <c r="AA25" s="40">
        <f t="shared" si="7"/>
        <v>294861729.5107193</v>
      </c>
      <c r="AB25" s="40">
        <f t="shared" si="7"/>
        <v>308388824.00451303</v>
      </c>
      <c r="AC25" s="40">
        <f t="shared" si="7"/>
        <v>322479714.1348905</v>
      </c>
      <c r="AD25" s="40">
        <f t="shared" si="7"/>
        <v>337156631.07783163</v>
      </c>
      <c r="AE25" s="40">
        <f t="shared" si="7"/>
        <v>352442651.4778468</v>
      </c>
      <c r="AF25" s="40">
        <f t="shared" si="7"/>
        <v>368361728.79323918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36513356.628829762</v>
      </c>
      <c r="D5" s="59">
        <f>C5*('Price and Financial ratios'!F4+1)*(1+Assumptions!$C$13)</f>
        <v>56499027.951551653</v>
      </c>
      <c r="E5" s="59">
        <f>D5*('Price and Financial ratios'!G4+1)*(1+Assumptions!$C$13)</f>
        <v>84509773.200404093</v>
      </c>
      <c r="F5" s="59">
        <f>E5*('Price and Financial ratios'!H4+1)*(1+Assumptions!$C$13)</f>
        <v>104613116.49357282</v>
      </c>
      <c r="G5" s="59">
        <f>F5*('Price and Financial ratios'!I4+1)*(1+Assumptions!$C$13)</f>
        <v>124102902.41448995</v>
      </c>
      <c r="H5" s="59">
        <f>G5*('Price and Financial ratios'!J4+1)*(1+Assumptions!$C$13)</f>
        <v>135701847.93984264</v>
      </c>
      <c r="I5" s="59">
        <f>H5*('Price and Financial ratios'!K4+1)*(1+Assumptions!$C$13)</f>
        <v>148384857.85597619</v>
      </c>
      <c r="J5" s="59">
        <f>I5*('Price and Financial ratios'!L4+1)*(1+Assumptions!$C$13)</f>
        <v>160722560.28854603</v>
      </c>
      <c r="K5" s="59">
        <f>J5*('Price and Financial ratios'!M4+1)*(1+Assumptions!$C$13)</f>
        <v>172428138.36108065</v>
      </c>
      <c r="L5" s="59">
        <f>K5*('Price and Financial ratios'!N4+1)*(1+Assumptions!$C$13)</f>
        <v>184986244.90109491</v>
      </c>
      <c r="M5" s="59">
        <f>L5*('Price and Financial ratios'!O4+1)*(1+Assumptions!$C$13)</f>
        <v>197504840.70852214</v>
      </c>
      <c r="N5" s="59">
        <f>M5*('Price and Financial ratios'!P4+1)*(1+Assumptions!$C$13)</f>
        <v>209851910.32177532</v>
      </c>
      <c r="O5" s="59">
        <f>N5*('Price and Financial ratios'!Q4+1)*(1+Assumptions!$C$13)</f>
        <v>222970860.398756</v>
      </c>
      <c r="P5" s="59">
        <f>O5*('Price and Financial ratios'!R4+1)*(1+Assumptions!$C$13)</f>
        <v>236909945.25963461</v>
      </c>
      <c r="Q5" s="59">
        <f>P5*('Price and Financial ratios'!S4+1)*(1+Assumptions!$C$13)</f>
        <v>251720435.85672149</v>
      </c>
      <c r="R5" s="59">
        <f>Q5*('Price and Financial ratios'!T4+1)*(1+Assumptions!$C$13)</f>
        <v>266158474.33889228</v>
      </c>
      <c r="S5" s="59">
        <f>R5*('Price and Financial ratios'!U4+1)*(1+Assumptions!$C$13)</f>
        <v>280600959.79357624</v>
      </c>
      <c r="T5" s="59">
        <f>S5*('Price and Financial ratios'!V4+1)*(1+Assumptions!$C$13)</f>
        <v>295827133.9383418</v>
      </c>
      <c r="U5" s="59">
        <f>T5*('Price and Financial ratios'!W4+1)*(1+Assumptions!$C$13)</f>
        <v>311879521.86105484</v>
      </c>
      <c r="V5" s="59">
        <f>U5*('Price and Financial ratios'!X4+1)*(1+Assumptions!$C$13)</f>
        <v>328802956.17694616</v>
      </c>
      <c r="W5" s="59">
        <f>V5*('Price and Financial ratios'!Y4+1)*(1+Assumptions!$C$13)</f>
        <v>346644702.24134624</v>
      </c>
      <c r="X5" s="59">
        <f>W5*('Price and Financial ratios'!Z4+1)*(1+Assumptions!$C$13)</f>
        <v>365454590.15680444</v>
      </c>
      <c r="Y5" s="59">
        <f>X5*('Price and Financial ratios'!AA4+1)*(1+Assumptions!$C$13)</f>
        <v>385285153.94327521</v>
      </c>
      <c r="Z5" s="59">
        <f>Y5*('Price and Financial ratios'!AB4+1)*(1+Assumptions!$C$13)</f>
        <v>406191778.26005858</v>
      </c>
      <c r="AA5" s="59">
        <f>Z5*('Price and Financial ratios'!AC4+1)*(1+Assumptions!$C$13)</f>
        <v>428232853.08927315</v>
      </c>
      <c r="AB5" s="59">
        <f>AA5*('Price and Financial ratios'!AD4+1)*(1+Assumptions!$C$13)</f>
        <v>451469936.8128776</v>
      </c>
      <c r="AC5" s="59">
        <f>AB5*('Price and Financial ratios'!AE4+1)*(1+Assumptions!$C$13)</f>
        <v>475967928.13869542</v>
      </c>
      <c r="AD5" s="59">
        <f>AC5*('Price and Financial ratios'!AF4+1)*(1+Assumptions!$C$13)</f>
        <v>501795247.35561621</v>
      </c>
      <c r="AE5" s="59">
        <f>AD5*('Price and Financial ratios'!AG4+1)*(1+Assumptions!$C$13)</f>
        <v>529024027.42419827</v>
      </c>
      <c r="AF5" s="59">
        <f>AE5*('Price and Financial ratios'!AH4+1)*(1+Assumptions!$C$13)</f>
        <v>557730315.43636954</v>
      </c>
    </row>
    <row r="6" spans="1:32" s="11" customFormat="1" x14ac:dyDescent="0.35">
      <c r="A6" s="11" t="s">
        <v>20</v>
      </c>
      <c r="C6" s="59">
        <f>C27</f>
        <v>17006006.464054611</v>
      </c>
      <c r="D6" s="59">
        <f t="shared" ref="D6:AF6" si="1">D27</f>
        <v>20209630.773419224</v>
      </c>
      <c r="E6" s="59">
        <f>E27</f>
        <v>23561286.222965628</v>
      </c>
      <c r="F6" s="59">
        <f t="shared" si="1"/>
        <v>27066765.988339446</v>
      </c>
      <c r="G6" s="59">
        <f t="shared" si="1"/>
        <v>30732091.555424064</v>
      </c>
      <c r="H6" s="59">
        <f t="shared" si="1"/>
        <v>34563522.407041445</v>
      </c>
      <c r="I6" s="59">
        <f t="shared" si="1"/>
        <v>38567566.158035174</v>
      </c>
      <c r="J6" s="59">
        <f t="shared" si="1"/>
        <v>42750989.160975084</v>
      </c>
      <c r="K6" s="59">
        <f t="shared" si="1"/>
        <v>47120827.605875254</v>
      </c>
      <c r="L6" s="59">
        <f t="shared" si="1"/>
        <v>51684399.138530225</v>
      </c>
      <c r="M6" s="59">
        <f t="shared" si="1"/>
        <v>56449315.023351803</v>
      </c>
      <c r="N6" s="59">
        <f t="shared" si="1"/>
        <v>61423492.877935126</v>
      </c>
      <c r="O6" s="59">
        <f t="shared" si="1"/>
        <v>66615170.00799872</v>
      </c>
      <c r="P6" s="59">
        <f t="shared" si="1"/>
        <v>72032917.372836515</v>
      </c>
      <c r="Q6" s="59">
        <f t="shared" si="1"/>
        <v>77685654.212991402</v>
      </c>
      <c r="R6" s="59">
        <f t="shared" si="1"/>
        <v>83582663.373515099</v>
      </c>
      <c r="S6" s="59">
        <f t="shared" si="1"/>
        <v>89733607.357923523</v>
      </c>
      <c r="T6" s="59">
        <f t="shared" si="1"/>
        <v>96148545.149792835</v>
      </c>
      <c r="U6" s="59">
        <f t="shared" si="1"/>
        <v>102837949.8408761</v>
      </c>
      <c r="V6" s="59">
        <f t="shared" si="1"/>
        <v>109812727.1066584</v>
      </c>
      <c r="W6" s="59">
        <f t="shared" si="1"/>
        <v>117084234.57241479</v>
      </c>
      <c r="X6" s="59">
        <f t="shared" si="1"/>
        <v>124664302.11509593</v>
      </c>
      <c r="Y6" s="59">
        <f t="shared" si="1"/>
        <v>132565253.14874938</v>
      </c>
      <c r="Z6" s="59">
        <f t="shared" si="1"/>
        <v>140799926.94369221</v>
      </c>
      <c r="AA6" s="59">
        <f t="shared" si="1"/>
        <v>149381702.03229496</v>
      </c>
      <c r="AB6" s="59">
        <f t="shared" si="1"/>
        <v>158324520.75702196</v>
      </c>
      <c r="AC6" s="59">
        <f t="shared" si="1"/>
        <v>167642915.01930439</v>
      </c>
      <c r="AD6" s="59">
        <f t="shared" si="1"/>
        <v>177352033.29091722</v>
      </c>
      <c r="AE6" s="59">
        <f t="shared" si="1"/>
        <v>187467668.95278251</v>
      </c>
      <c r="AF6" s="59">
        <f t="shared" si="1"/>
        <v>198006290.02955669</v>
      </c>
    </row>
    <row r="7" spans="1:32" x14ac:dyDescent="0.35">
      <c r="A7" t="s">
        <v>21</v>
      </c>
      <c r="C7" s="4">
        <f>Depreciation!C8+Depreciation!C9</f>
        <v>16207357.83000895</v>
      </c>
      <c r="D7" s="4">
        <f>Depreciation!D8+Depreciation!D9</f>
        <v>18647190.074169233</v>
      </c>
      <c r="E7" s="4">
        <f>Depreciation!E8+Depreciation!E9</f>
        <v>21226575.247537848</v>
      </c>
      <c r="F7" s="4">
        <f>Depreciation!F8+Depreciation!F9</f>
        <v>23951946.349366106</v>
      </c>
      <c r="G7" s="4">
        <f>Depreciation!G8+Depreciation!G9</f>
        <v>26830005.188657895</v>
      </c>
      <c r="H7" s="4">
        <f>Depreciation!H8+Depreciation!H9</f>
        <v>29867733.000602603</v>
      </c>
      <c r="I7" s="4">
        <f>Depreciation!I8+Depreciation!I9</f>
        <v>33072401.467198584</v>
      </c>
      <c r="J7" s="4">
        <f>Depreciation!J8+Depreciation!J9</f>
        <v>36451584.15706411</v>
      </c>
      <c r="K7" s="4">
        <f>Depreciation!K8+Depreciation!K9</f>
        <v>40013168.3999786</v>
      </c>
      <c r="L7" s="4">
        <f>Depreciation!L8+Depreciation!L9</f>
        <v>43765367.612262785</v>
      </c>
      <c r="M7" s="4">
        <f>Depreciation!M8+Depreciation!M9</f>
        <v>47716734.089691579</v>
      </c>
      <c r="N7" s="4">
        <f>Depreciation!N8+Depreciation!N9</f>
        <v>51876172.285240859</v>
      </c>
      <c r="O7" s="4">
        <f>Depreciation!O8+Depreciation!O9</f>
        <v>56252952.589597464</v>
      </c>
      <c r="P7" s="4">
        <f>Depreciation!P8+Depreciation!P9</f>
        <v>60856725.633012787</v>
      </c>
      <c r="Q7" s="4">
        <f>Depreciation!Q8+Depreciation!Q9</f>
        <v>65697537.127754934</v>
      </c>
      <c r="R7" s="4">
        <f>Depreciation!R8+Depreciation!R9</f>
        <v>70785843.271112412</v>
      </c>
      <c r="S7" s="4">
        <f>Depreciation!S8+Depreciation!S9</f>
        <v>76132526.729625911</v>
      </c>
      <c r="T7" s="4">
        <f>Depreciation!T8+Depreciation!T9</f>
        <v>81748913.225974679</v>
      </c>
      <c r="U7" s="4">
        <f>Depreciation!U8+Depreciation!U9</f>
        <v>87646788.750718594</v>
      </c>
      <c r="V7" s="4">
        <f>Depreciation!V8+Depreciation!V9</f>
        <v>93838417.421902776</v>
      </c>
      <c r="W7" s="4">
        <f>Depreciation!W8+Depreciation!W9</f>
        <v>100336560.01636198</v>
      </c>
      <c r="X7" s="4">
        <f>Depreciation!X8+Depreciation!X9</f>
        <v>107154493.19742653</v>
      </c>
      <c r="Y7" s="4">
        <f>Depreciation!Y8+Depreciation!Y9</f>
        <v>114306029.46462247</v>
      </c>
      <c r="Z7" s="4">
        <f>Depreciation!Z8+Depreciation!Z9</f>
        <v>121805537.85188478</v>
      </c>
      <c r="AA7" s="4">
        <f>Depreciation!AA8+Depreciation!AA9</f>
        <v>129667965.40176015</v>
      </c>
      <c r="AB7" s="4">
        <f>Depreciation!AB8+Depreciation!AB9</f>
        <v>137908859.44406715</v>
      </c>
      <c r="AC7" s="4">
        <f>Depreciation!AC8+Depreciation!AC9</f>
        <v>146544390.7085104</v>
      </c>
      <c r="AD7" s="4">
        <f>Depreciation!AD8+Depreciation!AD9</f>
        <v>155591377.30180734</v>
      </c>
      <c r="AE7" s="4">
        <f>Depreciation!AE8+Depreciation!AE9</f>
        <v>165067309.58098975</v>
      </c>
      <c r="AF7" s="4">
        <f>Depreciation!AF8+Depreciation!AF9</f>
        <v>174990375.95568272</v>
      </c>
    </row>
    <row r="8" spans="1:32" x14ac:dyDescent="0.35">
      <c r="A8" t="s">
        <v>6</v>
      </c>
      <c r="C8" s="4">
        <f ca="1">'Debt worksheet'!C8</f>
        <v>4876160.3816406047</v>
      </c>
      <c r="D8" s="4">
        <f ca="1">'Debt worksheet'!D8</f>
        <v>7316506.1730589569</v>
      </c>
      <c r="E8" s="4">
        <f ca="1">'Debt worksheet'!E8</f>
        <v>9137451.2299279105</v>
      </c>
      <c r="F8" s="4">
        <f ca="1">'Debt worksheet'!F8</f>
        <v>10617174.193181692</v>
      </c>
      <c r="G8" s="4">
        <f ca="1">'Debt worksheet'!G8</f>
        <v>11779956.102639914</v>
      </c>
      <c r="H8" s="4">
        <f ca="1">'Debt worksheet'!H8</f>
        <v>12915479.98027112</v>
      </c>
      <c r="I8" s="4">
        <f ca="1">'Debt worksheet'!I8</f>
        <v>13999021.895633325</v>
      </c>
      <c r="J8" s="4">
        <f ca="1">'Debt worksheet'!J8</f>
        <v>15057428.365371525</v>
      </c>
      <c r="K8" s="4">
        <f ca="1">'Debt worksheet'!K8</f>
        <v>16129571.478265183</v>
      </c>
      <c r="L8" s="4">
        <f ca="1">'Debt worksheet'!L8</f>
        <v>17202560.34775826</v>
      </c>
      <c r="M8" s="4">
        <f ca="1">'Debt worksheet'!M8</f>
        <v>18296091.467628226</v>
      </c>
      <c r="N8" s="4">
        <f ca="1">'Debt worksheet'!N8</f>
        <v>19436092.571400017</v>
      </c>
      <c r="O8" s="4">
        <f ca="1">'Debt worksheet'!O8</f>
        <v>20615972.351193313</v>
      </c>
      <c r="P8" s="4">
        <f ca="1">'Debt worksheet'!P8</f>
        <v>21827937.485088393</v>
      </c>
      <c r="Q8" s="4">
        <f ca="1">'Debt worksheet'!Q8</f>
        <v>23062870.632802401</v>
      </c>
      <c r="R8" s="4">
        <f ca="1">'Debt worksheet'!R8</f>
        <v>24357288.245185692</v>
      </c>
      <c r="S8" s="4">
        <f ca="1">'Debt worksheet'!S8</f>
        <v>25736245.288243569</v>
      </c>
      <c r="T8" s="4">
        <f ca="1">'Debt worksheet'!T8</f>
        <v>27198361.696040966</v>
      </c>
      <c r="U8" s="4">
        <f ca="1">'Debt worksheet'!U8</f>
        <v>28741620.177529484</v>
      </c>
      <c r="V8" s="4">
        <f ca="1">'Debt worksheet'!V8</f>
        <v>30363297.174728185</v>
      </c>
      <c r="W8" s="4">
        <f ca="1">'Debt worksheet'!W8</f>
        <v>32059888.301332433</v>
      </c>
      <c r="X8" s="4">
        <f ca="1">'Debt worksheet'!X8</f>
        <v>33827027.879175991</v>
      </c>
      <c r="Y8" s="4">
        <f ca="1">'Debt worksheet'!Y8</f>
        <v>35659402.165537357</v>
      </c>
      <c r="Z8" s="4">
        <f ca="1">'Debt worksheet'!Z8</f>
        <v>37550655.838365108</v>
      </c>
      <c r="AA8" s="4">
        <f ca="1">'Debt worksheet'!AA8</f>
        <v>39493291.279011451</v>
      </c>
      <c r="AB8" s="4">
        <f ca="1">'Debt worksheet'!AB8</f>
        <v>41478560.162916534</v>
      </c>
      <c r="AC8" s="4">
        <f ca="1">'Debt worksheet'!AC8</f>
        <v>43496346.837781362</v>
      </c>
      <c r="AD8" s="4">
        <f ca="1">'Debt worksheet'!AD8</f>
        <v>45535042.93600104</v>
      </c>
      <c r="AE8" s="4">
        <f ca="1">'Debt worksheet'!AE8</f>
        <v>47581412.633394957</v>
      </c>
      <c r="AF8" s="4">
        <f ca="1">'Debt worksheet'!AF8</f>
        <v>49620447.929450646</v>
      </c>
    </row>
    <row r="9" spans="1:32" x14ac:dyDescent="0.35">
      <c r="A9" t="s">
        <v>22</v>
      </c>
      <c r="C9" s="4">
        <f ca="1">C5-C6-C7-C8</f>
        <v>-1576168.046874403</v>
      </c>
      <c r="D9" s="4">
        <f t="shared" ref="D9:AF9" ca="1" si="2">D5-D6-D7-D8</f>
        <v>10325700.930904239</v>
      </c>
      <c r="E9" s="4">
        <f t="shared" ca="1" si="2"/>
        <v>30584460.499972701</v>
      </c>
      <c r="F9" s="4">
        <f t="shared" ca="1" si="2"/>
        <v>42977229.962685578</v>
      </c>
      <c r="G9" s="4">
        <f t="shared" ca="1" si="2"/>
        <v>54760849.567768082</v>
      </c>
      <c r="H9" s="4">
        <f t="shared" ca="1" si="2"/>
        <v>58355112.551927477</v>
      </c>
      <c r="I9" s="4">
        <f t="shared" ca="1" si="2"/>
        <v>62745868.335109115</v>
      </c>
      <c r="J9" s="4">
        <f t="shared" ca="1" si="2"/>
        <v>66462558.605135307</v>
      </c>
      <c r="K9" s="4">
        <f t="shared" ca="1" si="2"/>
        <v>69164570.876961604</v>
      </c>
      <c r="L9" s="4">
        <f t="shared" ca="1" si="2"/>
        <v>72333917.80254364</v>
      </c>
      <c r="M9" s="4">
        <f t="shared" ca="1" si="2"/>
        <v>75042700.127850547</v>
      </c>
      <c r="N9" s="4">
        <f t="shared" ca="1" si="2"/>
        <v>77116152.58719933</v>
      </c>
      <c r="O9" s="4">
        <f t="shared" ca="1" si="2"/>
        <v>79486765.44996649</v>
      </c>
      <c r="P9" s="4">
        <f t="shared" ca="1" si="2"/>
        <v>82192364.768696904</v>
      </c>
      <c r="Q9" s="4">
        <f t="shared" ca="1" si="2"/>
        <v>85274373.88317278</v>
      </c>
      <c r="R9" s="4">
        <f t="shared" ca="1" si="2"/>
        <v>87432679.449079081</v>
      </c>
      <c r="S9" s="4">
        <f t="shared" ca="1" si="2"/>
        <v>88998580.41778326</v>
      </c>
      <c r="T9" s="4">
        <f t="shared" ca="1" si="2"/>
        <v>90731313.866533309</v>
      </c>
      <c r="U9" s="4">
        <f t="shared" ca="1" si="2"/>
        <v>92653163.091930658</v>
      </c>
      <c r="V9" s="4">
        <f t="shared" ca="1" si="2"/>
        <v>94788514.473656803</v>
      </c>
      <c r="W9" s="4">
        <f t="shared" ca="1" si="2"/>
        <v>97164019.351237044</v>
      </c>
      <c r="X9" s="4">
        <f t="shared" ca="1" si="2"/>
        <v>99808766.96510601</v>
      </c>
      <c r="Y9" s="4">
        <f t="shared" ca="1" si="2"/>
        <v>102754469.16436601</v>
      </c>
      <c r="Z9" s="4">
        <f t="shared" ca="1" si="2"/>
        <v>106035657.62611648</v>
      </c>
      <c r="AA9" s="4">
        <f t="shared" ca="1" si="2"/>
        <v>109689894.37620661</v>
      </c>
      <c r="AB9" s="4">
        <f t="shared" ca="1" si="2"/>
        <v>113757996.44887194</v>
      </c>
      <c r="AC9" s="4">
        <f t="shared" ca="1" si="2"/>
        <v>118284275.57309926</v>
      </c>
      <c r="AD9" s="4">
        <f t="shared" ca="1" si="2"/>
        <v>123316793.82689062</v>
      </c>
      <c r="AE9" s="4">
        <f t="shared" ca="1" si="2"/>
        <v>128907636.25703105</v>
      </c>
      <c r="AF9" s="4">
        <f t="shared" ca="1" si="2"/>
        <v>135113201.52167946</v>
      </c>
    </row>
    <row r="12" spans="1:32" x14ac:dyDescent="0.35">
      <c r="A12" t="s">
        <v>79</v>
      </c>
      <c r="C12" s="2">
        <f>Assumptions!$C$25*Assumptions!D9*Assumptions!D13</f>
        <v>14701524.214054611</v>
      </c>
      <c r="D12" s="2">
        <f>Assumptions!$C$25*Assumptions!E9*Assumptions!E13</f>
        <v>15499269.054419223</v>
      </c>
      <c r="E12" s="2">
        <f>Assumptions!$C$25*Assumptions!F9*Assumptions!F13</f>
        <v>16340301.707738629</v>
      </c>
      <c r="F12" s="2">
        <f>Assumptions!$C$25*Assumptions!G9*Assumptions!G13</f>
        <v>17226971.088923454</v>
      </c>
      <c r="G12" s="2">
        <f>Assumptions!$C$25*Assumptions!H9*Assumptions!H13</f>
        <v>18161753.571420133</v>
      </c>
      <c r="H12" s="2">
        <f>Assumptions!$C$25*Assumptions!I9*Assumptions!I13</f>
        <v>19147259.903459027</v>
      </c>
      <c r="I12" s="2">
        <f>Assumptions!$C$25*Assumptions!J9*Assumptions!J13</f>
        <v>20186242.499597069</v>
      </c>
      <c r="J12" s="2">
        <f>Assumptions!$C$25*Assumptions!K9*Assumptions!K13</f>
        <v>21281603.127919372</v>
      </c>
      <c r="K12" s="2">
        <f>Assumptions!$C$25*Assumptions!L9*Assumptions!L13</f>
        <v>22436401.014369458</v>
      </c>
      <c r="L12" s="2">
        <f>Assumptions!$C$25*Assumptions!M9*Assumptions!M13</f>
        <v>23653861.386842523</v>
      </c>
      <c r="M12" s="2">
        <f>Assumptions!$C$25*Assumptions!N9*Assumptions!N13</f>
        <v>24937384.482904486</v>
      </c>
      <c r="N12" s="2">
        <f>Assumptions!$C$25*Assumptions!O9*Assumptions!O13</f>
        <v>26290555.046294592</v>
      </c>
      <c r="O12" s="2">
        <f>Assumptions!$C$25*Assumptions!P9*Assumptions!P13</f>
        <v>27717152.338734042</v>
      </c>
      <c r="P12" s="2">
        <f>Assumptions!$C$25*Assumptions!Q9*Assumptions!Q13</f>
        <v>29221160.695002761</v>
      </c>
      <c r="Q12" s="2">
        <f>Assumptions!$C$25*Assumptions!R9*Assumptions!R13</f>
        <v>30806780.650763433</v>
      </c>
      <c r="R12" s="2">
        <f>Assumptions!$C$25*Assumptions!S9*Assumptions!S13</f>
        <v>32478440.674211636</v>
      </c>
      <c r="S12" s="2">
        <f>Assumptions!$C$25*Assumptions!T9*Assumptions!T13</f>
        <v>34240809.534317382</v>
      </c>
      <c r="T12" s="2">
        <f>Assumptions!$C$25*Assumptions!U9*Assumptions!U13</f>
        <v>36098809.340201162</v>
      </c>
      <c r="U12" s="2">
        <f>Assumptions!$C$25*Assumptions!V9*Assumptions!V13</f>
        <v>38057629.28806214</v>
      </c>
      <c r="V12" s="2">
        <f>Assumptions!$C$25*Assumptions!W9*Assumptions!W13</f>
        <v>40122740.154052235</v>
      </c>
      <c r="W12" s="2">
        <f>Assumptions!$C$25*Assumptions!X9*Assumptions!X13</f>
        <v>42299909.573573098</v>
      </c>
      <c r="X12" s="2">
        <f>Assumptions!$C$25*Assumptions!Y9*Assumptions!Y13</f>
        <v>44595218.149669439</v>
      </c>
      <c r="Y12" s="2">
        <f>Assumptions!$C$25*Assumptions!Z9*Assumptions!Z13</f>
        <v>47015076.435507789</v>
      </c>
      <c r="Z12" s="2">
        <f>Assumptions!$C$25*Assumptions!AA9*Assumptions!AA13</f>
        <v>49566242.838370875</v>
      </c>
      <c r="AA12" s="2">
        <f>Assumptions!$C$25*Assumptions!AB9*Assumptions!AB13</f>
        <v>52255842.495171651</v>
      </c>
      <c r="AB12" s="2">
        <f>Assumptions!$C$25*Assumptions!AC9*Assumptions!AC13</f>
        <v>55091387.172204316</v>
      </c>
      <c r="AC12" s="2">
        <f>Assumptions!$C$25*Assumptions!AD9*Assumptions!AD13</f>
        <v>58080796.244709864</v>
      </c>
      <c r="AD12" s="2">
        <f>Assumptions!$C$25*Assumptions!AE9*Assumptions!AE13</f>
        <v>61232418.814850643</v>
      </c>
      <c r="AE12" s="2">
        <f>Assumptions!$C$25*Assumptions!AF9*Assumptions!AF13</f>
        <v>64555057.02986604</v>
      </c>
      <c r="AF12" s="2">
        <f>Assumptions!$C$25*Assumptions!AG9*Assumptions!AG13</f>
        <v>68057990.665535361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2304482.25</v>
      </c>
      <c r="D14" s="5">
        <f>Assumptions!E122*Assumptions!E9</f>
        <v>4710361.7189999996</v>
      </c>
      <c r="E14" s="5">
        <f>Assumptions!F122*Assumptions!F9</f>
        <v>7220984.5152270002</v>
      </c>
      <c r="F14" s="5">
        <f>Assumptions!G122*Assumptions!G9</f>
        <v>9839794.8994159922</v>
      </c>
      <c r="G14" s="5">
        <f>Assumptions!H122*Assumptions!H9</f>
        <v>12570337.984003929</v>
      </c>
      <c r="H14" s="5">
        <f>Assumptions!I122*Assumptions!I9</f>
        <v>15416262.503582418</v>
      </c>
      <c r="I14" s="5">
        <f>Assumptions!J122*Assumptions!J9</f>
        <v>18381323.658438105</v>
      </c>
      <c r="J14" s="5">
        <f>Assumptions!K122*Assumptions!K9</f>
        <v>21469386.033055708</v>
      </c>
      <c r="K14" s="5">
        <f>Assumptions!L122*Assumptions!L9</f>
        <v>24684426.591505799</v>
      </c>
      <c r="L14" s="5">
        <f>Assumptions!M122*Assumptions!M9</f>
        <v>28030537.751687698</v>
      </c>
      <c r="M14" s="5">
        <f>Assumptions!N122*Assumptions!N9</f>
        <v>31511930.540447313</v>
      </c>
      <c r="N14" s="5">
        <f>Assumptions!O122*Assumptions!O9</f>
        <v>35132937.831640534</v>
      </c>
      <c r="O14" s="5">
        <f>Assumptions!P122*Assumptions!P9</f>
        <v>38898017.669264674</v>
      </c>
      <c r="P14" s="5">
        <f>Assumptions!Q122*Assumptions!Q9</f>
        <v>42811756.677833758</v>
      </c>
      <c r="Q14" s="5">
        <f>Assumptions!R122*Assumptions!R9</f>
        <v>46878873.562227972</v>
      </c>
      <c r="R14" s="5">
        <f>Assumptions!S122*Assumptions!S9</f>
        <v>51104222.699303456</v>
      </c>
      <c r="S14" s="5">
        <f>Assumptions!T122*Assumptions!T9</f>
        <v>55492797.823606141</v>
      </c>
      <c r="T14" s="5">
        <f>Assumptions!U122*Assumptions!U9</f>
        <v>60049735.809591673</v>
      </c>
      <c r="U14" s="5">
        <f>Assumptions!V122*Assumptions!V9</f>
        <v>64780320.552813962</v>
      </c>
      <c r="V14" s="5">
        <f>Assumptions!W122*Assumptions!W9</f>
        <v>69689986.952606171</v>
      </c>
      <c r="W14" s="5">
        <f>Assumptions!X122*Assumptions!X9</f>
        <v>74784324.998841688</v>
      </c>
      <c r="X14" s="5">
        <f>Assumptions!Y122*Assumptions!Y9</f>
        <v>80069083.96542649</v>
      </c>
      <c r="Y14" s="5">
        <f>Assumptions!Z122*Assumptions!Z9</f>
        <v>85550176.713241592</v>
      </c>
      <c r="Z14" s="5">
        <f>Assumptions!AA122*Assumptions!AA9</f>
        <v>91233684.105321318</v>
      </c>
      <c r="AA14" s="5">
        <f>Assumptions!AB122*Assumptions!AB9</f>
        <v>97125859.537123308</v>
      </c>
      <c r="AB14" s="5">
        <f>Assumptions!AC122*Assumptions!AC9</f>
        <v>103233133.58481763</v>
      </c>
      <c r="AC14" s="5">
        <f>Assumptions!AD122*Assumptions!AD9</f>
        <v>109562118.77459453</v>
      </c>
      <c r="AD14" s="5">
        <f>Assumptions!AE122*Assumptions!AE9</f>
        <v>116119614.47606656</v>
      </c>
      <c r="AE14" s="5">
        <f>Assumptions!AF122*Assumptions!AF9</f>
        <v>122912611.92291646</v>
      </c>
      <c r="AF14" s="5">
        <f>Assumptions!AG122*Assumptions!AG9</f>
        <v>129948299.36402132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17006006.464054611</v>
      </c>
      <c r="D27" s="2">
        <f t="shared" ref="D27:AF27" si="8">D12+D13+D14+D19+D20+D22+D24+D25</f>
        <v>20209630.773419224</v>
      </c>
      <c r="E27" s="2">
        <f t="shared" si="8"/>
        <v>23561286.222965628</v>
      </c>
      <c r="F27" s="2">
        <f t="shared" si="8"/>
        <v>27066765.988339446</v>
      </c>
      <c r="G27" s="2">
        <f t="shared" si="8"/>
        <v>30732091.555424064</v>
      </c>
      <c r="H27" s="2">
        <f t="shared" si="8"/>
        <v>34563522.407041445</v>
      </c>
      <c r="I27" s="2">
        <f t="shared" si="8"/>
        <v>38567566.158035174</v>
      </c>
      <c r="J27" s="2">
        <f t="shared" si="8"/>
        <v>42750989.160975084</v>
      </c>
      <c r="K27" s="2">
        <f t="shared" si="8"/>
        <v>47120827.605875254</v>
      </c>
      <c r="L27" s="2">
        <f t="shared" si="8"/>
        <v>51684399.138530225</v>
      </c>
      <c r="M27" s="2">
        <f t="shared" si="8"/>
        <v>56449315.023351803</v>
      </c>
      <c r="N27" s="2">
        <f t="shared" si="8"/>
        <v>61423492.877935126</v>
      </c>
      <c r="O27" s="2">
        <f t="shared" si="8"/>
        <v>66615170.00799872</v>
      </c>
      <c r="P27" s="2">
        <f t="shared" si="8"/>
        <v>72032917.372836515</v>
      </c>
      <c r="Q27" s="2">
        <f t="shared" si="8"/>
        <v>77685654.212991402</v>
      </c>
      <c r="R27" s="2">
        <f t="shared" si="8"/>
        <v>83582663.373515099</v>
      </c>
      <c r="S27" s="2">
        <f t="shared" si="8"/>
        <v>89733607.357923523</v>
      </c>
      <c r="T27" s="2">
        <f t="shared" si="8"/>
        <v>96148545.149792835</v>
      </c>
      <c r="U27" s="2">
        <f t="shared" si="8"/>
        <v>102837949.8408761</v>
      </c>
      <c r="V27" s="2">
        <f t="shared" si="8"/>
        <v>109812727.1066584</v>
      </c>
      <c r="W27" s="2">
        <f t="shared" si="8"/>
        <v>117084234.57241479</v>
      </c>
      <c r="X27" s="2">
        <f t="shared" si="8"/>
        <v>124664302.11509593</v>
      </c>
      <c r="Y27" s="2">
        <f t="shared" si="8"/>
        <v>132565253.14874938</v>
      </c>
      <c r="Z27" s="2">
        <f t="shared" si="8"/>
        <v>140799926.94369221</v>
      </c>
      <c r="AA27" s="2">
        <f t="shared" si="8"/>
        <v>149381702.03229496</v>
      </c>
      <c r="AB27" s="2">
        <f t="shared" si="8"/>
        <v>158324520.75702196</v>
      </c>
      <c r="AC27" s="2">
        <f t="shared" si="8"/>
        <v>167642915.01930439</v>
      </c>
      <c r="AD27" s="2">
        <f t="shared" si="8"/>
        <v>177352033.29091722</v>
      </c>
      <c r="AE27" s="2">
        <f t="shared" si="8"/>
        <v>187467668.95278251</v>
      </c>
      <c r="AF27" s="2">
        <f t="shared" si="8"/>
        <v>198006290.02955669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3W2DU3RAJ5R2-1900874439-808</_dlc_DocId>
    <_dlc_DocIdUrl xmlns="f54e2983-00ce-40fc-8108-18f351fc47bf">
      <Url>https://dia.cohesion.net.nz/Sites/LGV/TWRP/CAE/_layouts/15/DocIdRedir.aspx?ID=3W2DU3RAJ5R2-1900874439-808</Url>
      <Description>3W2DU3RAJ5R2-1900874439-808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89B1B9B-EFFB-4CB8-8B9F-CDEC9C58751E}"/>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CBCC2D2A-763C-48F8-A3E5-6B0A81386C39}">
  <ds:schemaRefs>
    <ds:schemaRef ds:uri="65b6d800-2dda-48d6-88d8-9e2b35e6f7ea"/>
    <ds:schemaRef ds:uri="http://schemas.microsoft.com/office/infopath/2007/PartnerControls"/>
    <ds:schemaRef ds:uri="http://purl.org/dc/dcmitype/"/>
    <ds:schemaRef ds:uri="http://schemas.microsoft.com/office/2006/documentManagement/types"/>
    <ds:schemaRef ds:uri="http://purl.org/dc/elements/1.1/"/>
    <ds:schemaRef ds:uri="08a23fc5-e034-477c-ac83-93bc1440f322"/>
    <ds:schemaRef ds:uri="http://schemas.microsoft.com/office/2006/metadata/properties"/>
    <ds:schemaRef ds:uri="http://www.w3.org/XML/1998/namespace"/>
    <ds:schemaRef ds:uri="http://purl.org/dc/terms/"/>
    <ds:schemaRef ds:uri="http://schemas.openxmlformats.org/package/2006/metadata/core-properties"/>
    <ds:schemaRef ds:uri="http://schemas.microsoft.com/sharepoint/v3"/>
  </ds:schemaRefs>
</ds:datastoreItem>
</file>

<file path=customXml/itemProps4.xml><?xml version="1.0" encoding="utf-8"?>
<ds:datastoreItem xmlns:ds="http://schemas.openxmlformats.org/officeDocument/2006/customXml" ds:itemID="{EFC8EC84-A2C5-4D32-B32A-55E889B6C2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2021-07-01T15:13:58Z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06d866b6-b189-4860-8ab7-9f9b998d76d6</vt:lpwstr>
  </property>
</Properties>
</file>