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https://dia.cohesion.net.nz/sites/TEA/OCE/TM/Budgeting/"/>
    </mc:Choice>
  </mc:AlternateContent>
  <xr:revisionPtr revIDLastSave="0" documentId="8_{2163D23B-9F1C-4FE6-92D9-C1F69DD1F5B4}" xr6:coauthVersionLast="36" xr6:coauthVersionMax="36" xr10:uidLastSave="{00000000-0000-0000-0000-000000000000}"/>
  <bookViews>
    <workbookView xWindow="28680" yWindow="-150" windowWidth="29040" windowHeight="15840" firstSheet="5"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benefits'!$A$1:$F$69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Travel!$A$1:$E$67</definedName>
  </definedNames>
  <calcPr calcId="191028"/>
</workbook>
</file>

<file path=xl/calcChain.xml><?xml version="1.0" encoding="utf-8"?>
<calcChain xmlns="http://schemas.openxmlformats.org/spreadsheetml/2006/main">
  <c r="B37" i="1" l="1"/>
  <c r="D58" i="4"/>
  <c r="C25" i="3"/>
  <c r="C25" i="2"/>
  <c r="C37" i="1"/>
  <c r="C56" i="1"/>
  <c r="C22" i="1"/>
  <c r="B6" i="13"/>
  <c r="E60" i="13"/>
  <c r="C60" i="13"/>
  <c r="C60" i="4"/>
  <c r="F13" i="13"/>
  <c r="C59" i="4"/>
  <c r="F12" i="13"/>
  <c r="B60" i="13"/>
  <c r="F60" i="13"/>
  <c r="E58" i="4"/>
  <c r="B59" i="13"/>
  <c r="D59" i="13"/>
  <c r="F59" i="13"/>
  <c r="D25" i="3"/>
  <c r="B58" i="13"/>
  <c r="F58" i="13"/>
  <c r="D25" i="2"/>
  <c r="D58" i="13"/>
  <c r="D57" i="13"/>
  <c r="F57" i="13"/>
  <c r="D56" i="1"/>
  <c r="B57" i="13"/>
  <c r="D56" i="13"/>
  <c r="B56" i="13"/>
  <c r="D55" i="13"/>
  <c r="F55" i="13"/>
  <c r="D22" i="1"/>
  <c r="B55" i="13"/>
  <c r="B2" i="4"/>
  <c r="B3" i="4"/>
  <c r="B2" i="3"/>
  <c r="B3" i="3"/>
  <c r="B2" i="2"/>
  <c r="B3" i="2"/>
  <c r="B2" i="1"/>
  <c r="B3" i="1"/>
  <c r="C13" i="13"/>
  <c r="C12" i="13"/>
  <c r="C11" i="13"/>
  <c r="C16" i="13"/>
  <c r="B5" i="4"/>
  <c r="B4" i="4"/>
  <c r="B5" i="3"/>
  <c r="B4" i="3"/>
  <c r="B5" i="2"/>
  <c r="B4" i="2"/>
  <c r="B5" i="1"/>
  <c r="B4" i="1"/>
  <c r="B56" i="1"/>
  <c r="B17" i="13"/>
  <c r="B22" i="1"/>
  <c r="B15" i="13"/>
  <c r="B25" i="3"/>
  <c r="B13" i="13"/>
  <c r="B25" i="2"/>
  <c r="B12" i="13"/>
  <c r="B58" i="1"/>
  <c r="F56" i="13"/>
  <c r="D37" i="1"/>
  <c r="C17" i="13"/>
  <c r="C15" i="13"/>
  <c r="C58" i="4"/>
  <c r="F11" i="13"/>
  <c r="B16" i="13"/>
  <c r="B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<sst xmlns="http://schemas.openxmlformats.org/spreadsheetml/2006/main" count="471" uniqueCount="310">
  <si>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</si>
  <si>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</si>
  <si>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</si>
  <si>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</si>
  <si>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</si>
  <si>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</si>
  <si>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</si>
  <si>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</si>
  <si>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</si>
  <si>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</si>
  <si>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</si>
  <si>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</si>
  <si>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</si>
  <si>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</si>
  <si>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</si>
  <si>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</si>
  <si>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</si>
  <si>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</si>
  <si>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</si>
  <si>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</si>
  <si>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</si>
  <si>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</si>
  <si>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</si>
  <si>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</si>
  <si>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</si>
  <si>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</si>
  <si>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</si>
  <si>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</si>
  <si>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</si>
  <si>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</si>
  <si>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</si>
  <si>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</si>
  <si>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</si>
  <si>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</si>
  <si>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</si>
  <si>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</si>
  <si>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</si>
  <si>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</si>
  <si>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</si>
  <si>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</si>
  <si>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</si>
  <si>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</si>
  <si>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</si>
  <si>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</si>
  <si>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</si>
  <si>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</si>
  <si>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</si>
  <si>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</si>
  <si>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</si>
  <si>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</si>
  <si>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</si>
  <si>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</si>
  <si>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</si>
  <si>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 xml:space="preserve">Department of Internal Affairs </t>
  </si>
  <si>
    <t>Chief Executive**</t>
  </si>
  <si>
    <t xml:space="preserve">Paul James </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</si>
  <si>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</si>
  <si>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</si>
  <si>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</si>
  <si>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</si>
  <si>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</si>
  <si>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</si>
  <si>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</si>
  <si>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</si>
  <si>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</si>
  <si>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</si>
  <si>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</si>
  <si>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</si>
  <si>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</si>
  <si>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</si>
  <si>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</si>
  <si>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</si>
  <si>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</si>
  <si>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</si>
  <si>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</si>
  <si>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</si>
  <si>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</si>
  <si>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</si>
  <si>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</si>
  <si>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</si>
  <si>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</si>
  <si>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</si>
  <si>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</si>
  <si>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</si>
  <si>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</si>
  <si>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</si>
  <si>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</si>
  <si>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</si>
  <si>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</si>
  <si>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</si>
  <si>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</si>
  <si>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</si>
  <si>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</si>
  <si>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</si>
  <si>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</si>
  <si>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</si>
  <si>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</si>
  <si>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</si>
  <si>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</si>
  <si>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</si>
  <si>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</si>
  <si>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</si>
  <si>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</si>
  <si>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</si>
  <si>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</si>
  <si>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</si>
  <si>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</si>
  <si>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</si>
  <si>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</si>
  <si>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</si>
  <si>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</si>
  <si>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</si>
  <si>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</si>
  <si>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</si>
  <si>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</si>
  <si>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</si>
  <si>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</si>
  <si>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</si>
  <si>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</si>
  <si>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</si>
  <si>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 xml:space="preserve"> Taxi's and any other costs added (Admin use only)</t>
  </si>
  <si>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</si>
  <si>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</si>
  <si>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</si>
  <si>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</si>
  <si>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</si>
  <si>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Jeff Whelan Learning Group - 18-21 May CANCELED </t>
  </si>
  <si>
    <t>Flights WLG BNE RT accmoomdation and Transfers (Ref: 1139221)</t>
  </si>
  <si>
    <t>Brisbane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</si>
  <si>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</si>
  <si>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</si>
  <si>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</si>
  <si>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EAC meeting in Auckland</t>
  </si>
  <si>
    <t>Flights, WLG-AKL, 06/08/21 (Ref:1694097) - Amendment fee's added. Wellington Airport parking</t>
  </si>
  <si>
    <t xml:space="preserve">AKL </t>
  </si>
  <si>
    <t xml:space="preserve">396.51 - flights/booking fees - 102.96 for taxi. </t>
  </si>
  <si>
    <t>National Apology for the Dawn Raid service</t>
  </si>
  <si>
    <t>Flights, WLG-AKL, 15/09/21(Ref:1696358) - Amendment fee's added, Taxi in Auckland</t>
  </si>
  <si>
    <t xml:space="preserve">595.87 Flights/booking fees - 154.35 for Taxi in AKL </t>
  </si>
  <si>
    <t>Travel to visit Greymouth staff CANCELLED</t>
  </si>
  <si>
    <t>Refundable flights booked, WLG-HKK, 30/09/21 (Ref: 1702856) - cancellation fee from Orbit</t>
  </si>
  <si>
    <t>HKK</t>
  </si>
  <si>
    <t>Travel to visit Gisborne staff</t>
  </si>
  <si>
    <t>Flights, WLG-GIS, 12/11/21 (Ref:1702899) </t>
  </si>
  <si>
    <t>GIS</t>
  </si>
  <si>
    <t>Travel to Visit New Plymouth staff CANCELLED</t>
  </si>
  <si>
    <t>Refundable flights booked, WLG-NPL, 29/10/21 (Ref:1702912) Cancellation fee from Orbit</t>
  </si>
  <si>
    <t>NPL</t>
  </si>
  <si>
    <t>Taituara Conference (then traveled to ROT) CANCELLED</t>
  </si>
  <si>
    <t>Refundable flights booked, WLG-CHC, 14/09/21(Ref:1702926) - Cancellation fee from orbit</t>
  </si>
  <si>
    <t>CHC</t>
  </si>
  <si>
    <t>Travel  to Auckland for staff visit CANCELLED</t>
  </si>
  <si>
    <t>Refundable flights booked, WLG-AKL, 27/08/21(Ref:1709471) - Cancellation fee from orbit</t>
  </si>
  <si>
    <t>Travel CHC to ROT for ELT away CANCELLED</t>
  </si>
  <si>
    <t>Refundable flights booked, CHC-ROT, 15/09/21(Ref:1709495) - Cancellation fee from Orbit</t>
  </si>
  <si>
    <t>ROT</t>
  </si>
  <si>
    <t>ELT away day ALK CANCELLED</t>
  </si>
  <si>
    <t>Flights, WLG - AKL, 17/02/22 (Ref:11221905) Cancellation fee </t>
  </si>
  <si>
    <t>Hui with Digital ILG CANCELLED (non refundable ticket booked)</t>
  </si>
  <si>
    <t>Flights, WLG- ROT 30/06/22(Ref:11253687)</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</si>
  <si>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</si>
  <si>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</si>
  <si>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</si>
  <si>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</si>
  <si>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 to Te Rā Ratonga Tūmatanui | Public Service Day Awards</t>
  </si>
  <si>
    <t>Taxi</t>
  </si>
  <si>
    <t>Wellington</t>
  </si>
  <si>
    <t>31/07/21 Taxi in AKL for apology for the dawn raid service</t>
  </si>
  <si>
    <t>06/08/21 Wellington Airport parking</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</si>
  <si>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</si>
  <si>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</si>
  <si>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</si>
  <si>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</si>
  <si>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</si>
  <si>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</si>
  <si>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</si>
  <si>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</si>
  <si>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</si>
  <si>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</si>
  <si>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</si>
  <si>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</si>
  <si>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</si>
  <si>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</si>
  <si>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</si>
  <si>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</si>
  <si>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</si>
  <si>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</si>
  <si>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</si>
  <si>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</si>
  <si>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</si>
  <si>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</si>
  <si>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Monthly accounting fees for Rehutai for P-card</t>
  </si>
  <si>
    <t xml:space="preserve">Accounting fees </t>
  </si>
  <si>
    <t>Yearly</t>
  </si>
  <si>
    <t xml:space="preserve">satellite phone rental </t>
  </si>
  <si>
    <t xml:space="preserve">fee's for satellite phone </t>
  </si>
  <si>
    <t xml:space="preserve">Mobile Phone </t>
  </si>
  <si>
    <t>Fee's for Paul's work mobile</t>
  </si>
  <si>
    <t xml:space="preserve"> </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</si>
  <si>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</si>
  <si>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</si>
  <si>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</si>
  <si>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</si>
  <si>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</si>
  <si>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</si>
  <si>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</si>
  <si>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</si>
  <si>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</si>
  <si>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</si>
  <si>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</si>
  <si>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England v Denmark European Football Championship Semi-final breakfast at Homewood</t>
  </si>
  <si>
    <t xml:space="preserve">The British High Commissioner Her Excellency Ms Laura Clark OBE Mr Toby Fisher and the UKinNZ team </t>
  </si>
  <si>
    <t>Tohe Protest - Te Tāpoinga Springbok I Te Tau 81</t>
  </si>
  <si>
    <t>Ngā Tonga - Sound and Vision </t>
  </si>
  <si>
    <t>Mary Potter Hospice 'A Cause for Celebration’ fundraising event </t>
  </si>
  <si>
    <t>Dyhrberg Drayton Employment Law </t>
  </si>
  <si>
    <t xml:space="preserve">Complimentary </t>
  </si>
  <si>
    <t>SenateSHJ Party</t>
  </si>
  <si>
    <t>SenateSHJ</t>
  </si>
  <si>
    <t xml:space="preserve">7th Annual FST Government New Zealand Summit </t>
  </si>
  <si>
    <t xml:space="preserve">FST Government </t>
  </si>
  <si>
    <t>New Zealand Government's Official Apology for the Dawn Raids</t>
  </si>
  <si>
    <t xml:space="preserve">Ministry for Pacific Peoples </t>
  </si>
  <si>
    <t>Hoodie for helping with the Matariki project</t>
  </si>
  <si>
    <t>Te Pūtahi Whakawhite Reo, Saioa Polin
Translation Project Manager</t>
  </si>
  <si>
    <t xml:space="preserve"> Between $20-$50</t>
  </si>
  <si>
    <t>Farewell to Dame Patsy Reddy Invitation</t>
  </si>
  <si>
    <t xml:space="preserve">Jacinda Ardern </t>
  </si>
  <si>
    <t xml:space="preserve">Will be RESCHEDULED - due to Covid </t>
  </si>
  <si>
    <t>VIP Speaker lunch</t>
  </si>
  <si>
    <t>Public Sector Network - Innovate NZ Event</t>
  </si>
  <si>
    <t>Swearing-in ceremony of Dame Cindy Kiro</t>
  </si>
  <si>
    <t>Hon Jacinda Ardern</t>
  </si>
  <si>
    <t xml:space="preserve">Fancy a CX &amp; Transformation leaders lunch </t>
  </si>
  <si>
    <t>Black Box &amp; NICE.Cxone</t>
  </si>
  <si>
    <t>Gift-Collapsible Keep cup, reusable bag, reusable beeswax food wrap, key chain, adhesive foldable laptop stand, and a box of tea bags</t>
  </si>
  <si>
    <t>Digital Gov Exchange - Cheow How, Chan</t>
  </si>
  <si>
    <t xml:space="preserve">Share with staff </t>
  </si>
  <si>
    <t xml:space="preserve">Trouble in Paradise opening blessing </t>
  </si>
  <si>
    <t xml:space="preserve">National Library </t>
  </si>
  <si>
    <t xml:space="preserve">G-REG FILM LAUNCH EVENT INVITATION </t>
  </si>
  <si>
    <t>the Government Regulatory Practice Initiative (G-REG)</t>
  </si>
  <si>
    <t>Act of Remembrance for Armistice Day</t>
  </si>
  <si>
    <t>Visists and Cerimonial office</t>
  </si>
  <si>
    <t>EY Entrepreneur Of The Year Awards 2021</t>
  </si>
  <si>
    <t>EY New Zealand - Paul Melville</t>
  </si>
  <si>
    <t xml:space="preserve">Te Tai Awatea Event </t>
  </si>
  <si>
    <t>Te Papa Invitation by Board and Leadership Team</t>
  </si>
  <si>
    <t>Te Papa</t>
  </si>
  <si>
    <t>Halberg Awards Invitation</t>
  </si>
  <si>
    <t>Sport NZ &amp; High Performance Sport NZ</t>
  </si>
  <si>
    <t>Bottle of wine as Christmas gift</t>
  </si>
  <si>
    <t xml:space="preserve">Stenberg Mackintosh - Gardiner, Rozanne </t>
  </si>
  <si>
    <t>Between $20-$50</t>
  </si>
  <si>
    <t>Invitation to Republic Day Reception for High Commission of India</t>
  </si>
  <si>
    <t>Office of High Commissioner of India</t>
  </si>
  <si>
    <t>Invitation to Celebrate Te Kupenga 101 Stories of Aotearoa from the the Turball</t>
  </si>
  <si>
    <t>Turnball Endowment Trust</t>
  </si>
  <si>
    <t>2021 Deloitte Top 200 Awards</t>
  </si>
  <si>
    <t>Deloitte</t>
  </si>
  <si>
    <t>Air New Zealand Parliamentary Reception</t>
  </si>
  <si>
    <t>Air New Zealand</t>
  </si>
  <si>
    <t>Fire and Emergency farewell for Rhys Jones</t>
  </si>
  <si>
    <t>Olivia Cook</t>
  </si>
  <si>
    <t>Deloitte 12th annual Pre-Budget Address</t>
  </si>
  <si>
    <t xml:space="preserve">Deloitte </t>
  </si>
  <si>
    <t>National Commemoration marking Anzac Day</t>
  </si>
  <si>
    <t>Ruth Delaney</t>
  </si>
  <si>
    <t>Pan Asian New Year Celebrations</t>
  </si>
  <si>
    <t>Michael Wood, Vanushi Walters</t>
  </si>
  <si>
    <t>Yom Hashoah Holocaust Memorial Day</t>
  </si>
  <si>
    <t>Deborah Hart Chair &amp; Gillian Wess</t>
  </si>
  <si>
    <t>Wellington Phoenix ‘Football For All’ Community Lounge</t>
  </si>
  <si>
    <t xml:space="preserve">David Dome, General Managers Wellington Phoenix </t>
  </si>
  <si>
    <t>Data Governance Breakfast - Wellington</t>
  </si>
  <si>
    <t xml:space="preserve">Bhoomik Vanker, Informatica </t>
  </si>
  <si>
    <t>Matariki Farewell Ball</t>
  </si>
  <si>
    <t>HE Laura Clarke and Mr Toby Fisher</t>
  </si>
  <si>
    <t>Building Networks and Making Connections - Insights into Watercare's 12-year supercity journey</t>
  </si>
  <si>
    <t>Russel McVeagh</t>
  </si>
  <si>
    <t>2022 LGFA Taituarā Local Government Excellence Awards</t>
  </si>
  <si>
    <t>Karen Thomas </t>
  </si>
  <si>
    <t xml:space="preserve">New Zealand Story Group Reception at Parliament </t>
  </si>
  <si>
    <t>David Downs</t>
  </si>
  <si>
    <t>Queens Platinum Jubilee Service</t>
  </si>
  <si>
    <t>VCO</t>
  </si>
  <si>
    <t>The Importance of Tech to our changing economy</t>
  </si>
  <si>
    <t>NZRise</t>
  </si>
  <si>
    <t>He Whenua Taurikura: the National Centre of Research Excellence for Preventing and Countering Violent Extremism</t>
  </si>
  <si>
    <t>DPMC</t>
  </si>
  <si>
    <t>Maori Television new name launch</t>
  </si>
  <si>
    <t>Shane Taurima</t>
  </si>
  <si>
    <t xml:space="preserve">Importance of Tech Panel Discussion </t>
  </si>
  <si>
    <t>HRMI celebration and supporter event</t>
  </si>
  <si>
    <t>Pratibha Singh</t>
  </si>
  <si>
    <t>Cutural Evening and Reception to celebrate the operaltional launch of High Commission of India's new Premises</t>
  </si>
  <si>
    <t>The High Commissioner of India, Muktesh k. Pardeshi &amp; Mrs. Rakhi Pardeshi</t>
  </si>
  <si>
    <t>Farewell for the Chief Executive and Secretary for Transport Peter Mersi</t>
  </si>
  <si>
    <t xml:space="preserve">Peter Mersi’s </t>
  </si>
  <si>
    <t>Privacy Commissioner's Pōwhiri</t>
  </si>
  <si>
    <t>The Office of the Privacy Commissioner</t>
  </si>
  <si>
    <t>Mōuri Whenua, Mōuri Tāngata, Mōuri Ora</t>
  </si>
  <si>
    <t>Rt Hon Trevor Mallard, Speaker of the House of Representatives</t>
  </si>
  <si>
    <t>21/06/2022 ML</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</si>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</sst>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d/mm/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8"/>
      <color theme="1"/>
      <name val="Arial"/>
      <family val="2"/>
    </font>
    <font>
      <sz val="11"/>
      <color theme="1"/>
      <name val="Calibri"/>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DDEBF7"/>
        <bgColor indexed="64"/>
      </patternFill>
    </fill>
  </fills>
  <borders count="3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rgb="FF000000"/>
      </left>
      <right style="thin">
        <color rgb="FF000000"/>
      </right>
      <top style="thin">
        <color rgb="FF000000"/>
      </top>
      <bottom style="thin">
        <color rgb="FF000000"/>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3" tint="0.39994506668294322"/>
      </right>
      <top style="thin">
        <color theme="3" tint="0.39994506668294322"/>
      </top>
      <bottom style="thin">
        <color theme="3" tint="0.39994506668294322"/>
      </bottom>
      <diagonal/>
    </border>
    <border>
      <left style="thin">
        <color theme="0" tint="-0.249977111117893"/>
      </left>
      <right/>
      <top style="thin">
        <color theme="0" tint="-0.249977111117893"/>
      </top>
      <bottom style="thin">
        <color theme="0" tint="-0.249977111117893"/>
      </bottom>
      <diagonal/>
    </border>
    <border>
      <left style="thin">
        <color theme="3" tint="0.39997558519241921"/>
      </left>
      <right style="thin">
        <color theme="3" tint="0.39997558519241921"/>
      </right>
      <top/>
      <bottom style="thin">
        <color theme="3" tint="0.39997558519241921"/>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right style="thin">
        <color rgb="FF000000"/>
      </right>
      <top style="thin">
        <color theme="3" tint="0.39997558519241921"/>
      </top>
      <bottom style="thin">
        <color theme="3" tint="0.39997558519241921"/>
      </bottom>
      <diagonal/>
    </border>
    <border>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right/>
      <top style="thin">
        <color theme="3" tint="0.39997558519241921"/>
      </top>
      <bottom/>
      <diagonal/>
    </border>
    <border>
      <left/>
      <right/>
      <top style="thin">
        <color theme="3" tint="0.39997558519241921"/>
      </top>
      <bottom style="thin">
        <color theme="3" tint="0.39994506668294322"/>
      </bottom>
      <diagonal/>
    </border>
    <border>
      <left style="thin">
        <color theme="0" tint="-0.249977111117893"/>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right style="thin">
        <color indexed="64"/>
      </right>
      <top style="thin">
        <color indexed="64"/>
      </top>
      <bottom/>
      <diagonal/>
    </border>
    <border>
      <left style="thin">
        <color theme="0" tint="-0.249977111117893"/>
      </left>
      <right style="thin">
        <color theme="0" tint="-0.249977111117893"/>
      </right>
      <top/>
      <bottom style="thin">
        <color theme="0" tint="-0.249977111117893"/>
      </bottom>
      <diagonal/>
    </border>
    <border>
      <left/>
      <right style="thin">
        <color theme="2"/>
      </right>
      <top/>
      <bottom style="thin">
        <color them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20" fillId="12" borderId="0" xfId="0" applyFont="1" applyFill="1" applyAlignment="1">
      <alignment horizontal="left" vertical="center" wrapText="1"/>
    </xf>
    <xf numFmtId="0" fontId="0" fillId="13" borderId="11" xfId="0" applyFill="1" applyBorder="1" applyProtection="1">
      <protection locked="0"/>
    </xf>
    <xf numFmtId="14" fontId="0" fillId="13" borderId="11" xfId="0" applyNumberFormat="1" applyFill="1" applyBorder="1" applyProtection="1">
      <protection locked="0"/>
    </xf>
    <xf numFmtId="0" fontId="15" fillId="11" borderId="13" xfId="0"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7" fontId="15" fillId="11" borderId="14" xfId="0" applyNumberFormat="1" applyFont="1" applyFill="1" applyBorder="1" applyAlignment="1" applyProtection="1">
      <alignment vertical="center"/>
      <protection locked="0"/>
    </xf>
    <xf numFmtId="0" fontId="15" fillId="11" borderId="15" xfId="0" applyFont="1" applyFill="1" applyBorder="1" applyAlignment="1" applyProtection="1">
      <alignment vertical="center" wrapText="1"/>
      <protection locked="0"/>
    </xf>
    <xf numFmtId="0" fontId="0" fillId="11" borderId="0" xfId="0" applyFill="1" applyProtection="1">
      <protection locked="0"/>
    </xf>
    <xf numFmtId="0" fontId="38" fillId="0" borderId="12" xfId="0" applyFont="1" applyBorder="1" applyAlignment="1">
      <alignment horizontal="left" vertical="top"/>
    </xf>
    <xf numFmtId="0" fontId="0" fillId="13" borderId="17" xfId="0" applyFill="1" applyBorder="1" applyProtection="1">
      <protection locked="0"/>
    </xf>
    <xf numFmtId="0" fontId="0" fillId="11" borderId="16" xfId="0" applyFill="1" applyBorder="1"/>
    <xf numFmtId="167" fontId="15" fillId="11" borderId="16" xfId="0" applyNumberFormat="1" applyFont="1" applyFill="1" applyBorder="1" applyAlignment="1" applyProtection="1">
      <alignment vertical="center"/>
      <protection locked="0"/>
    </xf>
    <xf numFmtId="164" fontId="15" fillId="11" borderId="16" xfId="0" applyNumberFormat="1" applyFont="1" applyFill="1" applyBorder="1" applyAlignment="1" applyProtection="1">
      <alignment vertical="center" wrapText="1"/>
      <protection locked="0"/>
    </xf>
    <xf numFmtId="0" fontId="15" fillId="11" borderId="16" xfId="0" applyFont="1" applyFill="1" applyBorder="1" applyAlignment="1" applyProtection="1">
      <alignment vertical="center" wrapText="1"/>
      <protection locked="0"/>
    </xf>
    <xf numFmtId="0" fontId="0" fillId="11" borderId="16" xfId="0" applyFill="1" applyBorder="1" applyAlignment="1">
      <alignment horizontal="left" vertical="top" wrapText="1"/>
    </xf>
    <xf numFmtId="0" fontId="0" fillId="13" borderId="17" xfId="0" applyFill="1" applyBorder="1" applyAlignment="1" applyProtection="1">
      <alignment wrapText="1"/>
      <protection locked="0"/>
    </xf>
    <xf numFmtId="0" fontId="0" fillId="11" borderId="16" xfId="0" applyFill="1" applyBorder="1" applyAlignment="1">
      <alignment horizontal="left" vertical="top"/>
    </xf>
    <xf numFmtId="0" fontId="0" fillId="13" borderId="0" xfId="0" applyFill="1"/>
    <xf numFmtId="0" fontId="0" fillId="13" borderId="0" xfId="0" applyFill="1" applyAlignment="1">
      <alignment wrapText="1"/>
    </xf>
    <xf numFmtId="0" fontId="0" fillId="13" borderId="19" xfId="0" applyFill="1" applyBorder="1" applyAlignment="1">
      <alignment wrapText="1"/>
    </xf>
    <xf numFmtId="0" fontId="0" fillId="13" borderId="22" xfId="0" applyFill="1" applyBorder="1"/>
    <xf numFmtId="0" fontId="0" fillId="13" borderId="23" xfId="0" applyFill="1" applyBorder="1"/>
    <xf numFmtId="0" fontId="0" fillId="13" borderId="24" xfId="0" applyFill="1" applyBorder="1"/>
    <xf numFmtId="0" fontId="0" fillId="13" borderId="25" xfId="0" applyFill="1" applyBorder="1"/>
    <xf numFmtId="0" fontId="0" fillId="11" borderId="20" xfId="0" applyFill="1" applyBorder="1"/>
    <xf numFmtId="0" fontId="15" fillId="11" borderId="20" xfId="0" applyFont="1" applyFill="1" applyBorder="1" applyAlignment="1" applyProtection="1">
      <alignment vertical="center" wrapText="1"/>
      <protection locked="0"/>
    </xf>
    <xf numFmtId="0" fontId="0" fillId="11" borderId="18" xfId="0" applyFill="1" applyBorder="1" applyAlignment="1">
      <alignment horizontal="left" vertical="top" wrapText="1"/>
    </xf>
    <xf numFmtId="0" fontId="15" fillId="10" borderId="15" xfId="0" applyFont="1" applyFill="1" applyBorder="1" applyAlignment="1" applyProtection="1">
      <alignment vertical="center" wrapText="1"/>
      <protection locked="0"/>
    </xf>
    <xf numFmtId="0" fontId="15" fillId="11" borderId="28" xfId="0" applyFont="1" applyFill="1" applyBorder="1" applyAlignment="1" applyProtection="1">
      <alignment vertical="center" wrapText="1"/>
      <protection locked="0"/>
    </xf>
    <xf numFmtId="0" fontId="15" fillId="11" borderId="29" xfId="0" applyFont="1" applyFill="1" applyBorder="1" applyAlignment="1" applyProtection="1">
      <alignment vertical="center" wrapText="1"/>
      <protection locked="0"/>
    </xf>
    <xf numFmtId="0" fontId="15" fillId="11" borderId="30" xfId="0" applyFont="1" applyFill="1" applyBorder="1" applyAlignment="1" applyProtection="1">
      <alignment vertical="center" wrapText="1"/>
      <protection locked="0"/>
    </xf>
    <xf numFmtId="0" fontId="0" fillId="13" borderId="23" xfId="0" applyFill="1" applyBorder="1" applyAlignment="1" applyProtection="1">
      <alignment wrapText="1"/>
      <protection locked="0"/>
    </xf>
    <xf numFmtId="0" fontId="39" fillId="11" borderId="0" xfId="0" applyFont="1" applyFill="1"/>
    <xf numFmtId="165" fontId="0" fillId="11" borderId="16" xfId="2" applyFont="1" applyFill="1" applyBorder="1"/>
    <xf numFmtId="165" fontId="15" fillId="11" borderId="16" xfId="2" applyFont="1" applyFill="1" applyBorder="1" applyAlignment="1" applyProtection="1">
      <alignment vertical="center" wrapText="1"/>
      <protection locked="0"/>
    </xf>
    <xf numFmtId="165" fontId="15" fillId="11" borderId="13" xfId="2" applyFont="1" applyFill="1" applyBorder="1" applyAlignment="1" applyProtection="1">
      <alignment vertical="center" wrapText="1"/>
      <protection locked="0"/>
    </xf>
    <xf numFmtId="165" fontId="15" fillId="11" borderId="4" xfId="2" applyFont="1" applyFill="1" applyBorder="1" applyAlignment="1" applyProtection="1">
      <alignment vertical="center" wrapText="1"/>
      <protection locked="0"/>
    </xf>
    <xf numFmtId="14" fontId="0" fillId="13" borderId="21" xfId="0" applyNumberFormat="1" applyFill="1" applyBorder="1"/>
    <xf numFmtId="168" fontId="0" fillId="11" borderId="16" xfId="0" applyNumberFormat="1" applyFill="1" applyBorder="1" applyAlignment="1">
      <alignment horizontal="right" vertical="top"/>
    </xf>
    <xf numFmtId="165" fontId="0" fillId="11" borderId="16" xfId="2" applyFont="1" applyFill="1" applyBorder="1" applyAlignment="1">
      <alignment horizontal="right" vertical="top"/>
    </xf>
    <xf numFmtId="0" fontId="0" fillId="11" borderId="26" xfId="0" applyFill="1" applyBorder="1"/>
    <xf numFmtId="0" fontId="0" fillId="11" borderId="18" xfId="0" applyFill="1" applyBorder="1"/>
    <xf numFmtId="0" fontId="0" fillId="11" borderId="27" xfId="0" applyFill="1" applyBorder="1"/>
    <xf numFmtId="167" fontId="15" fillId="11" borderId="8" xfId="0" applyNumberFormat="1" applyFont="1" applyFill="1" applyBorder="1" applyAlignment="1" applyProtection="1">
      <alignment vertical="center"/>
      <protection locked="0"/>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0" fillId="11" borderId="9" xfId="0" applyFill="1" applyBorder="1" applyAlignment="1" applyProtection="1">
      <alignment horizontal="left" vertical="center" wrapText="1"/>
      <protection locked="0"/>
    </xf>
    <xf numFmtId="166" fontId="19" fillId="3" borderId="33" xfId="0" applyNumberFormat="1" applyFont="1" applyFill="1" applyBorder="1" applyAlignment="1">
      <alignment horizontal="left" vertical="center" wrapText="1"/>
    </xf>
    <xf numFmtId="0" fontId="19" fillId="3" borderId="32" xfId="0" applyFont="1" applyFill="1" applyBorder="1" applyAlignment="1">
      <alignment horizontal="left" vertical="center" readingOrder="1"/>
    </xf>
    <xf numFmtId="0" fontId="15" fillId="11" borderId="9" xfId="0" applyFont="1" applyFill="1" applyBorder="1" applyAlignment="1" applyProtection="1">
      <alignment horizontal="left" vertical="center" wrapText="1"/>
      <protection locked="0"/>
    </xf>
    <xf numFmtId="0" fontId="15" fillId="11" borderId="16" xfId="0" applyFont="1" applyFill="1" applyBorder="1" applyAlignment="1" applyProtection="1">
      <alignment horizontal="left" vertical="center" wrapText="1"/>
      <protection locked="0"/>
    </xf>
    <xf numFmtId="0" fontId="0" fillId="11" borderId="16" xfId="0" applyFill="1" applyBorder="1" applyAlignment="1" applyProtection="1">
      <alignment horizontal="left" vertical="center" wrapText="1"/>
      <protection locked="0"/>
    </xf>
    <xf numFmtId="167" fontId="15" fillId="10" borderId="16" xfId="0" applyNumberFormat="1" applyFont="1" applyFill="1" applyBorder="1" applyAlignment="1" applyProtection="1">
      <alignment vertical="center"/>
      <protection locked="0"/>
    </xf>
    <xf numFmtId="0" fontId="0" fillId="10" borderId="16" xfId="0" applyFill="1" applyBorder="1" applyAlignment="1" applyProtection="1">
      <alignment vertical="center" wrapText="1"/>
      <protection locked="0"/>
    </xf>
    <xf numFmtId="0" fontId="15" fillId="10" borderId="16" xfId="0" applyFont="1" applyFill="1" applyBorder="1" applyAlignment="1" applyProtection="1">
      <alignment horizontal="left" vertical="center" wrapText="1"/>
      <protection locked="0"/>
    </xf>
    <xf numFmtId="0" fontId="0" fillId="11" borderId="16" xfId="0" applyFill="1" applyBorder="1" applyAlignment="1" applyProtection="1">
      <alignment vertical="center" wrapText="1"/>
      <protection locked="0"/>
    </xf>
    <xf numFmtId="0" fontId="0" fillId="11" borderId="18" xfId="0" applyFill="1" applyBorder="1" applyAlignment="1" applyProtection="1">
      <alignment horizontal="left" vertical="center" wrapText="1"/>
      <protection locked="0"/>
    </xf>
    <xf numFmtId="0" fontId="0" fillId="10" borderId="18" xfId="0" applyFill="1" applyBorder="1" applyAlignment="1" applyProtection="1">
      <alignment vertical="center" wrapText="1"/>
      <protection locked="0"/>
    </xf>
    <xf numFmtId="0" fontId="0" fillId="11" borderId="18" xfId="0" applyFill="1" applyBorder="1" applyAlignment="1" applyProtection="1">
      <alignment vertical="center" wrapText="1"/>
      <protection locked="0"/>
    </xf>
    <xf numFmtId="164" fontId="15" fillId="11" borderId="9" xfId="0" applyNumberFormat="1" applyFont="1" applyFill="1" applyBorder="1" applyAlignment="1" applyProtection="1">
      <alignment horizontal="right" vertical="center" wrapText="1"/>
      <protection locked="0"/>
    </xf>
    <xf numFmtId="0" fontId="0" fillId="11" borderId="10" xfId="0" applyFill="1" applyBorder="1" applyAlignment="1" applyProtection="1">
      <alignment horizontal="left" vertical="center" wrapText="1"/>
      <protection locked="0"/>
    </xf>
    <xf numFmtId="164" fontId="15" fillId="11" borderId="16" xfId="0" applyNumberFormat="1" applyFont="1" applyFill="1" applyBorder="1" applyAlignment="1" applyProtection="1">
      <alignment horizontal="right" vertical="center" wrapText="1"/>
      <protection locked="0"/>
    </xf>
    <xf numFmtId="164" fontId="15" fillId="10" borderId="16" xfId="0" applyNumberFormat="1" applyFont="1" applyFill="1" applyBorder="1" applyAlignment="1" applyProtection="1">
      <alignment horizontal="right" vertical="center" wrapText="1"/>
      <protection locked="0"/>
    </xf>
    <xf numFmtId="0" fontId="0" fillId="13" borderId="31" xfId="0" applyFill="1" applyBorder="1" applyProtection="1">
      <protection locked="0"/>
    </xf>
    <xf numFmtId="0" fontId="0" fillId="13" borderId="34" xfId="0" applyFill="1" applyBorder="1" applyProtection="1">
      <protection locked="0"/>
    </xf>
    <xf numFmtId="0" fontId="0" fillId="0" borderId="34" xfId="0" applyBorder="1" applyProtection="1">
      <protection locked="0"/>
    </xf>
    <xf numFmtId="167" fontId="15" fillId="11" borderId="16" xfId="0" applyNumberFormat="1" applyFont="1" applyFill="1" applyBorder="1" applyAlignment="1" applyProtection="1">
      <alignment horizontal="right" vertical="center"/>
      <protection locked="0"/>
    </xf>
    <xf numFmtId="0" fontId="15" fillId="11" borderId="16" xfId="0" applyFont="1" applyFill="1" applyBorder="1" applyAlignment="1" applyProtection="1">
      <alignment horizontal="right" vertical="center" wrapText="1"/>
      <protection locked="0"/>
    </xf>
    <xf numFmtId="0" fontId="37" fillId="11" borderId="5" xfId="0" applyFont="1" applyFill="1" applyBorder="1" applyAlignment="1" applyProtection="1">
      <alignment horizontal="left" vertical="center" wrapText="1"/>
      <protection locked="0"/>
    </xf>
    <xf numFmtId="0" fontId="0" fillId="14" borderId="17" xfId="0" applyFill="1" applyBorder="1" applyAlignment="1" applyProtection="1">
      <alignment wrapText="1"/>
      <protection locked="0"/>
    </xf>
    <xf numFmtId="0" fontId="37" fillId="14" borderId="17" xfId="0" applyFont="1" applyFill="1" applyBorder="1" applyAlignment="1" applyProtection="1">
      <alignment wrapText="1"/>
      <protection locked="0"/>
    </xf>
    <xf numFmtId="0" fontId="0" fillId="11" borderId="16" xfId="0" applyFill="1" applyBorder="1" applyAlignment="1">
      <alignment horizontal="right"/>
    </xf>
    <xf numFmtId="14" fontId="0" fillId="11" borderId="16" xfId="0" applyNumberFormat="1" applyFill="1" applyBorder="1"/>
    <xf numFmtId="0" fontId="0" fillId="13" borderId="0" xfId="0" applyFill="1" applyAlignment="1" applyProtection="1">
      <alignment wrapText="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20" fillId="12" borderId="0" xfId="0" applyFont="1" applyFill="1" applyAlignment="1">
      <alignment horizontal="center" vertical="center" wrapText="1"/>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3" borderId="16" xfId="0" applyFont="1" applyFill="1" applyBorder="1" applyAlignment="1">
      <alignment horizontal="center" vertical="center" wrapText="1"/>
    </xf>
    <xf numFmtId="0" fontId="35" fillId="3" borderId="18" xfId="0" applyFont="1" applyFill="1" applyBorder="1" applyAlignment="1">
      <alignment horizontal="center" vertical="center"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70" zoomScaleNormal="70" workbookViewId="0" xr3:uid="{AEA406A1-0E4B-5B11-9CD5-51D6E497D94C}">
      <selection activeCell="A57" sqref="A57"/>
    </sheetView>
  </sheetViews>
  <sheetFormatPr defaultColWidth="0" defaultRowHeight="14.25" zeroHeight="1"/>
  <cols>
    <col min="1" max="1" width="219.140625" style="40" customWidth="1"/>
    <col min="2" max="2" width="33.140625" style="39" customWidth="1"/>
    <col min="3" max="16384" width="8.85546875" hidden="1"/>
  </cols>
  <sheetData>
    <row r="1" spans="1:2" ht="23.25" customHeight="1">
      <c r="A1" s="38" t="s">
        <v>0</v>
      </c>
    </row>
    <row r="2" spans="1:2" ht="33" customHeight="1">
      <c r="A2" s="93" t="s">
        <v>1</v>
      </c>
    </row>
    <row r="3" spans="1:2" ht="17.25" customHeight="1"/>
    <row r="4" spans="1:2" ht="23.25" customHeight="1">
      <c r="A4" s="109" t="s">
        <v>2</v>
      </c>
    </row>
    <row r="5" spans="1:2" ht="17.25" customHeight="1"/>
    <row r="6" spans="1:2" ht="23.25" customHeight="1">
      <c r="A6" s="41" t="s">
        <v>3</v>
      </c>
    </row>
    <row r="7" spans="1:2" ht="17.25" customHeight="1">
      <c r="A7" s="42" t="s">
        <v>4</v>
      </c>
    </row>
    <row r="8" spans="1:2" ht="17.25" customHeight="1">
      <c r="A8" s="42" t="s">
        <v>5</v>
      </c>
    </row>
    <row r="9" spans="1:2" ht="17.25" customHeight="1">
      <c r="A9" s="42"/>
    </row>
    <row r="10" spans="1:2" ht="23.25" customHeight="1">
      <c r="A10" s="41" t="s">
        <v>6</v>
      </c>
      <c r="B10" s="68" t="s">
        <v>7</v>
      </c>
    </row>
    <row r="11" spans="1:2" ht="17.25" customHeight="1">
      <c r="A11" s="43" t="s">
        <v>8</v>
      </c>
    </row>
    <row r="12" spans="1:2" ht="17.25" customHeight="1">
      <c r="A12" s="42" t="s">
        <v>9</v>
      </c>
    </row>
    <row r="13" spans="1:2" ht="17.25" customHeight="1">
      <c r="A13" s="42" t="s">
        <v>10</v>
      </c>
    </row>
    <row r="14" spans="1:2" ht="17.25" customHeight="1">
      <c r="A14" s="44" t="s">
        <v>11</v>
      </c>
    </row>
    <row r="15" spans="1:2" ht="17.25" customHeight="1">
      <c r="A15" s="42" t="s">
        <v>12</v>
      </c>
    </row>
    <row r="16" spans="1:2" ht="17.25" customHeight="1">
      <c r="A16" s="42"/>
    </row>
    <row r="17" spans="1:1" ht="23.25" customHeight="1">
      <c r="A17" s="41" t="s">
        <v>13</v>
      </c>
    </row>
    <row r="18" spans="1:1" ht="17.25" customHeight="1">
      <c r="A18" s="44" t="s">
        <v>14</v>
      </c>
    </row>
    <row r="19" spans="1:1" ht="17.25" customHeight="1">
      <c r="A19" s="44" t="s">
        <v>15</v>
      </c>
    </row>
    <row r="20" spans="1:1" ht="17.25" customHeight="1">
      <c r="A20" s="50" t="s">
        <v>16</v>
      </c>
    </row>
    <row r="21" spans="1:1" ht="17.25" customHeight="1">
      <c r="A21" s="45"/>
    </row>
    <row r="22" spans="1:1" ht="23.25" customHeight="1">
      <c r="A22" s="41" t="s">
        <v>17</v>
      </c>
    </row>
    <row r="23" spans="1:1" ht="17.25" customHeight="1">
      <c r="A23" s="45" t="s">
        <v>18</v>
      </c>
    </row>
    <row r="24" spans="1:1" ht="17.25" customHeight="1">
      <c r="A24" s="45"/>
    </row>
    <row r="25" spans="1:1" ht="23.25" customHeight="1">
      <c r="A25" s="41" t="s">
        <v>19</v>
      </c>
    </row>
    <row r="26" spans="1:1" ht="17.25" customHeight="1">
      <c r="A26" s="46" t="s">
        <v>20</v>
      </c>
    </row>
    <row r="27" spans="1:1" ht="32.25" customHeight="1">
      <c r="A27" s="44" t="s">
        <v>21</v>
      </c>
    </row>
    <row r="28" spans="1:1" ht="17.25" customHeight="1">
      <c r="A28" s="46" t="s">
        <v>22</v>
      </c>
    </row>
    <row r="29" spans="1:1" ht="32.25" customHeight="1">
      <c r="A29" s="44" t="s">
        <v>23</v>
      </c>
    </row>
    <row r="30" spans="1:1" ht="17.25" customHeight="1">
      <c r="A30" s="46" t="s">
        <v>24</v>
      </c>
    </row>
    <row r="31" spans="1:1" ht="17.25" customHeight="1">
      <c r="A31" s="44" t="s">
        <v>25</v>
      </c>
    </row>
    <row r="32" spans="1:1" ht="17.25" customHeight="1">
      <c r="A32" s="46" t="s">
        <v>26</v>
      </c>
    </row>
    <row r="33" spans="1:1" ht="32.25" customHeight="1">
      <c r="A33" s="44" t="s">
        <v>27</v>
      </c>
    </row>
    <row r="34" spans="1:1" ht="32.25" customHeight="1">
      <c r="A34" s="43" t="s">
        <v>28</v>
      </c>
    </row>
    <row r="35" spans="1:1" ht="17.25" customHeight="1">
      <c r="A35" s="46" t="s">
        <v>29</v>
      </c>
    </row>
    <row r="36" spans="1:1" ht="32.25" customHeight="1">
      <c r="A36" s="44" t="s">
        <v>30</v>
      </c>
    </row>
    <row r="37" spans="1:1" ht="32.25" customHeight="1">
      <c r="A37" s="44" t="s">
        <v>31</v>
      </c>
    </row>
    <row r="38" spans="1:1" ht="32.25" customHeight="1">
      <c r="A38" s="44" t="s">
        <v>32</v>
      </c>
    </row>
    <row r="39" spans="1:1" ht="17.25" customHeight="1">
      <c r="A39" s="43"/>
    </row>
    <row r="40" spans="1:1" ht="22.5" customHeight="1">
      <c r="A40" s="41" t="s">
        <v>33</v>
      </c>
    </row>
    <row r="41" spans="1:1" ht="17.25" customHeight="1">
      <c r="A41" s="50" t="s">
        <v>34</v>
      </c>
    </row>
    <row r="42" spans="1:1" ht="17.25" customHeight="1">
      <c r="A42" s="47" t="s">
        <v>35</v>
      </c>
    </row>
    <row r="43" spans="1:1" ht="17.25" customHeight="1">
      <c r="A43" s="45" t="s">
        <v>36</v>
      </c>
    </row>
    <row r="44" spans="1:1" ht="32.25" customHeight="1">
      <c r="A44" s="45" t="s">
        <v>37</v>
      </c>
    </row>
    <row r="45" spans="1:1" ht="32.25" customHeight="1">
      <c r="A45" s="45" t="s">
        <v>38</v>
      </c>
    </row>
    <row r="46" spans="1:1" ht="17.25" customHeight="1">
      <c r="A46" s="48" t="s">
        <v>39</v>
      </c>
    </row>
    <row r="47" spans="1:1" ht="32.25" customHeight="1">
      <c r="A47" s="44" t="s">
        <v>40</v>
      </c>
    </row>
    <row r="48" spans="1:1" ht="32.25" customHeight="1">
      <c r="A48" s="44" t="s">
        <v>41</v>
      </c>
    </row>
    <row r="49" spans="1:1" ht="32.25" customHeight="1">
      <c r="A49" s="45" t="s">
        <v>42</v>
      </c>
    </row>
    <row r="50" spans="1:1" ht="17.25" customHeight="1">
      <c r="A50" s="45" t="s">
        <v>43</v>
      </c>
    </row>
    <row r="51" spans="1:1" ht="17.25" customHeight="1">
      <c r="A51" s="45" t="s">
        <v>44</v>
      </c>
    </row>
    <row r="52" spans="1:1" ht="17.25" customHeight="1">
      <c r="A52" s="45"/>
    </row>
    <row r="53" spans="1:1" ht="22.5" customHeight="1">
      <c r="A53" s="41" t="s">
        <v>45</v>
      </c>
    </row>
    <row r="54" spans="1:1" ht="32.25" customHeight="1">
      <c r="A54" s="103" t="s">
        <v>46</v>
      </c>
    </row>
    <row r="55" spans="1:1" ht="17.25" customHeight="1">
      <c r="A55" s="49" t="s">
        <v>47</v>
      </c>
    </row>
    <row r="56" spans="1:1" ht="17.25" customHeight="1">
      <c r="A56" s="50" t="s">
        <v>48</v>
      </c>
    </row>
    <row r="57" spans="1:1" ht="17.25" customHeight="1">
      <c r="A57" s="50" t="s">
        <v>49</v>
      </c>
    </row>
    <row r="58" spans="1:1" ht="17.25" customHeight="1">
      <c r="A58" s="51" t="s">
        <v>50</v>
      </c>
    </row>
    <row r="59" spans="1:1"/>
    <row r="61" spans="1:1" hidden="1">
      <c r="A61" s="52"/>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9"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xr3:uid="{958C4451-9541-5A59-BF78-D2F731DF1C81}">
      <selection activeCell="G13" sqref="G13"/>
    </sheetView>
  </sheetViews>
  <sheetFormatPr defaultColWidth="0" defaultRowHeight="12.75" zeroHeight="1"/>
  <cols>
    <col min="1" max="1" width="35.855468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200" t="s">
        <v>51</v>
      </c>
      <c r="B1" s="200"/>
      <c r="C1" s="200"/>
      <c r="D1" s="200"/>
      <c r="E1" s="200"/>
      <c r="F1" s="200"/>
      <c r="G1" s="17"/>
      <c r="H1" s="17"/>
      <c r="I1" s="17"/>
      <c r="J1" s="17"/>
      <c r="K1" s="17"/>
    </row>
    <row r="2" spans="1:11" ht="21" customHeight="1">
      <c r="A2" s="3" t="s">
        <v>52</v>
      </c>
      <c r="B2" s="201" t="s">
        <v>53</v>
      </c>
      <c r="C2" s="201"/>
      <c r="D2" s="201"/>
      <c r="E2" s="201"/>
      <c r="F2" s="201"/>
      <c r="G2" s="17"/>
      <c r="H2" s="17"/>
      <c r="I2" s="17"/>
      <c r="J2" s="17"/>
      <c r="K2" s="17"/>
    </row>
    <row r="3" spans="1:11" ht="21" customHeight="1">
      <c r="A3" s="3" t="s">
        <v>54</v>
      </c>
      <c r="B3" s="201" t="s">
        <v>55</v>
      </c>
      <c r="C3" s="201"/>
      <c r="D3" s="201"/>
      <c r="E3" s="201"/>
      <c r="F3" s="201"/>
      <c r="G3" s="17"/>
      <c r="H3" s="17"/>
      <c r="I3" s="17"/>
      <c r="J3" s="17"/>
      <c r="K3" s="17"/>
    </row>
    <row r="4" spans="1:11" ht="21" customHeight="1">
      <c r="A4" s="3" t="s">
        <v>56</v>
      </c>
      <c r="B4" s="202">
        <v>44378</v>
      </c>
      <c r="C4" s="202"/>
      <c r="D4" s="202"/>
      <c r="E4" s="202"/>
      <c r="F4" s="202"/>
      <c r="G4" s="17"/>
      <c r="H4" s="17"/>
      <c r="I4" s="17"/>
      <c r="J4" s="17"/>
      <c r="K4" s="17"/>
    </row>
    <row r="5" spans="1:11" ht="21" customHeight="1">
      <c r="A5" s="3" t="s">
        <v>57</v>
      </c>
      <c r="B5" s="202">
        <v>44742</v>
      </c>
      <c r="C5" s="202"/>
      <c r="D5" s="202"/>
      <c r="E5" s="202"/>
      <c r="F5" s="202"/>
      <c r="G5" s="17"/>
      <c r="H5" s="17"/>
      <c r="I5" s="17"/>
      <c r="J5" s="17"/>
      <c r="K5" s="17"/>
    </row>
    <row r="6" spans="1:11" ht="21" customHeight="1">
      <c r="A6" s="3" t="s">
        <v>58</v>
      </c>
      <c r="B6" s="199" t="str">
        <f>IF(AND(Travel!B7&lt;&gt;A30,Hospitality!B7&lt;&gt;A30,'All other expenses'!B7&lt;&gt;A30,'Gifts and benefits'!B7&lt;&gt;A30),A31,IF(AND(Travel!B7=A30,Hospitality!B7=A30,'All other expenses'!B7=A30,'Gifts and benefits'!B7=A30),A33,A32))</f>
        <v>Data and totals checked on all sheets</v>
      </c>
      <c r="C6" s="199"/>
      <c r="D6" s="199"/>
      <c r="E6" s="199"/>
      <c r="F6" s="199"/>
      <c r="G6" s="23"/>
      <c r="H6" s="17"/>
      <c r="I6" s="17"/>
      <c r="J6" s="17"/>
      <c r="K6" s="17"/>
    </row>
    <row r="7" spans="1:11" ht="21" customHeight="1">
      <c r="A7" s="3" t="s">
        <v>59</v>
      </c>
      <c r="B7" s="198" t="s">
        <v>60</v>
      </c>
      <c r="C7" s="198"/>
      <c r="D7" s="198"/>
      <c r="E7" s="198"/>
      <c r="F7" s="198"/>
      <c r="G7" s="23"/>
      <c r="H7" s="17"/>
      <c r="I7" s="17"/>
      <c r="J7" s="17"/>
      <c r="K7" s="17"/>
    </row>
    <row r="8" spans="1:11" ht="21" customHeight="1">
      <c r="A8" s="3" t="s">
        <v>61</v>
      </c>
      <c r="B8" s="198" t="s">
        <v>62</v>
      </c>
      <c r="C8" s="198"/>
      <c r="D8" s="198"/>
      <c r="E8" s="198"/>
      <c r="F8" s="198"/>
      <c r="G8" s="23"/>
      <c r="H8" s="17"/>
      <c r="I8" s="17"/>
      <c r="J8" s="17"/>
      <c r="K8" s="17"/>
    </row>
    <row r="9" spans="1:11" ht="66.75" customHeight="1">
      <c r="A9" s="197" t="s">
        <v>63</v>
      </c>
      <c r="B9" s="197"/>
      <c r="C9" s="197"/>
      <c r="D9" s="197"/>
      <c r="E9" s="197"/>
      <c r="F9" s="197"/>
      <c r="G9" s="23"/>
      <c r="H9" s="17"/>
      <c r="I9" s="17"/>
      <c r="J9" s="17"/>
      <c r="K9" s="17"/>
    </row>
    <row r="10" spans="1:11" s="92" customFormat="1" ht="36" customHeight="1">
      <c r="A10" s="86" t="s">
        <v>64</v>
      </c>
      <c r="B10" s="87" t="s">
        <v>65</v>
      </c>
      <c r="C10" s="87" t="s">
        <v>66</v>
      </c>
      <c r="D10" s="88"/>
      <c r="E10" s="89" t="s">
        <v>29</v>
      </c>
      <c r="F10" s="90" t="s">
        <v>67</v>
      </c>
      <c r="G10" s="91"/>
      <c r="H10" s="91"/>
      <c r="I10" s="91"/>
      <c r="J10" s="91"/>
      <c r="K10" s="91"/>
    </row>
    <row r="11" spans="1:11" ht="27.75" customHeight="1">
      <c r="A11" s="8" t="s">
        <v>68</v>
      </c>
      <c r="B11" s="59">
        <f>B15+B16+B17</f>
        <v>2188.4099999999994</v>
      </c>
      <c r="C11" s="65" t="str">
        <f>IF(Travel!B6="",A34,Travel!B6)</f>
        <v>Figures exclude GST</v>
      </c>
      <c r="D11" s="6"/>
      <c r="E11" s="8" t="s">
        <v>69</v>
      </c>
      <c r="F11" s="32">
        <f>'Gifts and benefits'!C58</f>
        <v>39</v>
      </c>
      <c r="G11" s="29"/>
      <c r="H11" s="29"/>
      <c r="I11" s="29"/>
      <c r="J11" s="29"/>
      <c r="K11" s="29"/>
    </row>
    <row r="12" spans="1:11" ht="27.75" customHeight="1">
      <c r="A12" s="8" t="s">
        <v>24</v>
      </c>
      <c r="B12" s="59">
        <f>Hospitality!B25</f>
        <v>0</v>
      </c>
      <c r="C12" s="65" t="str">
        <f>IF(Hospitality!B6="",A34,Hospitality!B6)</f>
        <v>Figures exclude GST</v>
      </c>
      <c r="D12" s="6"/>
      <c r="E12" s="8" t="s">
        <v>70</v>
      </c>
      <c r="F12" s="32">
        <f>'Gifts and benefits'!C59</f>
        <v>25</v>
      </c>
      <c r="G12" s="29"/>
      <c r="H12" s="29"/>
      <c r="I12" s="29"/>
      <c r="J12" s="29"/>
      <c r="K12" s="29"/>
    </row>
    <row r="13" spans="1:11" ht="27.75" customHeight="1">
      <c r="A13" s="8" t="s">
        <v>71</v>
      </c>
      <c r="B13" s="59">
        <f>'All other expenses'!B25</f>
        <v>888.69</v>
      </c>
      <c r="C13" s="65" t="str">
        <f>IF('All other expenses'!B6="",A34,'All other expenses'!B6)</f>
        <v>Figures exclude GST</v>
      </c>
      <c r="D13" s="6"/>
      <c r="E13" s="8" t="s">
        <v>72</v>
      </c>
      <c r="F13" s="32">
        <f>'Gifts and benefits'!C60</f>
        <v>14</v>
      </c>
      <c r="G13" s="17"/>
      <c r="H13" s="17"/>
      <c r="I13" s="17"/>
      <c r="J13" s="17"/>
      <c r="K13" s="17"/>
    </row>
    <row r="14" spans="1:11" ht="12.75" customHeight="1">
      <c r="A14" s="7"/>
      <c r="B14" s="60"/>
      <c r="C14" s="66"/>
      <c r="D14" s="33"/>
      <c r="E14" s="6"/>
      <c r="F14" s="34"/>
      <c r="G14" s="17"/>
      <c r="H14" s="17"/>
      <c r="I14" s="17"/>
      <c r="J14" s="17"/>
      <c r="K14" s="17"/>
    </row>
    <row r="15" spans="1:11" ht="27.75" customHeight="1">
      <c r="A15" s="9" t="s">
        <v>73</v>
      </c>
      <c r="B15" s="61">
        <f>Travel!B22</f>
        <v>79.349999999999994</v>
      </c>
      <c r="C15" s="67" t="str">
        <f>C11</f>
        <v>Figures exclude GST</v>
      </c>
      <c r="D15" s="6"/>
      <c r="E15" s="6"/>
      <c r="F15" s="34"/>
      <c r="G15" s="17"/>
      <c r="H15" s="17"/>
      <c r="I15" s="17"/>
      <c r="J15" s="17"/>
      <c r="K15" s="17"/>
    </row>
    <row r="16" spans="1:11" ht="27.75" customHeight="1">
      <c r="A16" s="9" t="s">
        <v>74</v>
      </c>
      <c r="B16" s="61">
        <f>Travel!B37</f>
        <v>2089.9299999999994</v>
      </c>
      <c r="C16" s="67" t="str">
        <f>C11</f>
        <v>Figures exclude GST</v>
      </c>
      <c r="D16" s="35"/>
      <c r="E16" s="6"/>
      <c r="F16" s="36"/>
      <c r="G16" s="17"/>
      <c r="H16" s="17"/>
      <c r="I16" s="17"/>
      <c r="J16" s="17"/>
      <c r="K16" s="17"/>
    </row>
    <row r="17" spans="1:11" ht="27.75" customHeight="1">
      <c r="A17" s="9" t="s">
        <v>75</v>
      </c>
      <c r="B17" s="61">
        <f>Travel!B56</f>
        <v>19.13</v>
      </c>
      <c r="C17" s="67" t="str">
        <f>C11</f>
        <v>Figures exclude GST</v>
      </c>
      <c r="D17" s="6"/>
      <c r="E17" s="6"/>
      <c r="F17" s="36"/>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75" customHeight="1">
      <c r="A21" s="20" t="s">
        <v>78</v>
      </c>
      <c r="D21" s="17"/>
      <c r="E21" s="17"/>
      <c r="F21" s="17"/>
      <c r="G21" s="17"/>
      <c r="H21" s="17"/>
      <c r="I21" s="17"/>
      <c r="J21" s="17"/>
      <c r="K21" s="17"/>
    </row>
    <row r="22" spans="1:11" ht="12.75" customHeight="1">
      <c r="A22" s="20" t="s">
        <v>79</v>
      </c>
      <c r="D22" s="17"/>
      <c r="E22" s="17"/>
      <c r="F22" s="17"/>
      <c r="G22" s="17"/>
      <c r="H22" s="17"/>
      <c r="I22" s="17"/>
      <c r="J22" s="17"/>
      <c r="K22" s="17"/>
    </row>
    <row r="23" spans="1:11" ht="12.75"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60</v>
      </c>
      <c r="B36" s="63"/>
      <c r="C36" s="63"/>
      <c r="D36" s="63"/>
      <c r="E36" s="63"/>
      <c r="F36" s="63"/>
      <c r="G36" s="17"/>
      <c r="H36" s="17"/>
      <c r="I36" s="17"/>
      <c r="J36" s="17"/>
      <c r="K36" s="17"/>
    </row>
    <row r="37" spans="1:11" hidden="1">
      <c r="A37" s="10" t="s">
        <v>92</v>
      </c>
      <c r="B37" s="63"/>
      <c r="C37" s="63"/>
      <c r="D37" s="63"/>
      <c r="E37" s="63"/>
      <c r="F37" s="63"/>
      <c r="G37" s="17"/>
      <c r="H37" s="17"/>
      <c r="I37" s="17"/>
      <c r="J37" s="17"/>
      <c r="K37" s="17"/>
    </row>
    <row r="38" spans="1:11" hidden="1">
      <c r="A38" s="10" t="s">
        <v>62</v>
      </c>
      <c r="B38" s="63"/>
      <c r="C38" s="63"/>
      <c r="D38" s="63"/>
      <c r="E38" s="63"/>
      <c r="F38" s="63"/>
      <c r="G38" s="17"/>
      <c r="H38" s="17"/>
      <c r="I38" s="17"/>
      <c r="J38" s="17"/>
      <c r="K38" s="17"/>
    </row>
    <row r="39" spans="1:11" hidden="1">
      <c r="A39" s="11" t="s">
        <v>93</v>
      </c>
      <c r="B39" s="4"/>
      <c r="C39" s="4"/>
      <c r="D39" s="4"/>
      <c r="E39" s="4"/>
      <c r="F39" s="4"/>
      <c r="G39" s="17"/>
      <c r="H39" s="17"/>
      <c r="I39" s="17"/>
      <c r="J39" s="17"/>
      <c r="K39" s="17"/>
    </row>
    <row r="40" spans="1:11" hidden="1">
      <c r="A40" s="4" t="s">
        <v>94</v>
      </c>
      <c r="B40" s="4"/>
      <c r="C40" s="4"/>
      <c r="D40" s="4"/>
      <c r="E40" s="4"/>
      <c r="F40" s="4"/>
      <c r="G40" s="17"/>
      <c r="H40" s="17"/>
      <c r="I40" s="17"/>
      <c r="J40" s="17"/>
      <c r="K40" s="17"/>
    </row>
    <row r="41" spans="1:11" hidden="1">
      <c r="A41" s="4" t="s">
        <v>95</v>
      </c>
      <c r="B41" s="4"/>
      <c r="C41" s="4"/>
      <c r="D41" s="4"/>
      <c r="E41" s="4"/>
      <c r="F41" s="4"/>
      <c r="G41" s="17"/>
      <c r="H41" s="17"/>
      <c r="I41" s="17"/>
      <c r="J41" s="17"/>
      <c r="K41" s="17"/>
    </row>
    <row r="42" spans="1:11" hidden="1">
      <c r="A42" s="4" t="s">
        <v>96</v>
      </c>
      <c r="B42" s="4"/>
      <c r="C42" s="4"/>
      <c r="D42" s="4"/>
      <c r="E42" s="4"/>
      <c r="F42" s="4"/>
      <c r="G42" s="17"/>
      <c r="H42" s="17"/>
      <c r="I42" s="17"/>
      <c r="J42" s="17"/>
      <c r="K42" s="17"/>
    </row>
    <row r="43" spans="1:11" hidden="1">
      <c r="A43" s="4" t="s">
        <v>97</v>
      </c>
      <c r="B43" s="4"/>
      <c r="C43" s="4"/>
      <c r="D43" s="4"/>
      <c r="E43" s="4"/>
      <c r="F43" s="4"/>
      <c r="G43" s="17"/>
      <c r="H43" s="17"/>
      <c r="I43" s="17"/>
      <c r="J43" s="17"/>
      <c r="K43" s="17"/>
    </row>
    <row r="44" spans="1:11" hidden="1">
      <c r="A44" s="4" t="s">
        <v>98</v>
      </c>
      <c r="B44" s="4"/>
      <c r="C44" s="4"/>
      <c r="D44" s="4"/>
      <c r="E44" s="4"/>
      <c r="F44" s="4"/>
      <c r="G44" s="17"/>
      <c r="H44" s="17"/>
      <c r="I44" s="17"/>
      <c r="J44" s="17"/>
      <c r="K44" s="17"/>
    </row>
    <row r="45" spans="1:11" hidden="1">
      <c r="A45" s="64" t="s">
        <v>99</v>
      </c>
      <c r="B45" s="63"/>
      <c r="C45" s="63"/>
      <c r="D45" s="63"/>
      <c r="E45" s="63"/>
      <c r="F45" s="63"/>
      <c r="G45" s="17"/>
      <c r="H45" s="17"/>
      <c r="I45" s="17"/>
      <c r="J45" s="17"/>
      <c r="K45" s="17"/>
    </row>
    <row r="46" spans="1:11" hidden="1">
      <c r="A46" s="63" t="s">
        <v>100</v>
      </c>
      <c r="B46" s="63"/>
      <c r="C46" s="63"/>
      <c r="D46" s="63"/>
      <c r="E46" s="63"/>
      <c r="F46" s="63"/>
      <c r="G46" s="17"/>
      <c r="H46" s="17"/>
      <c r="I46" s="17"/>
      <c r="J46" s="17"/>
      <c r="K46" s="17"/>
    </row>
    <row r="47" spans="1:11" hidden="1">
      <c r="A47" s="37">
        <v>-20000</v>
      </c>
      <c r="B47" s="4"/>
      <c r="C47" s="4"/>
      <c r="D47" s="4"/>
      <c r="E47" s="4"/>
      <c r="F47" s="4"/>
      <c r="G47" s="17"/>
      <c r="H47" s="17"/>
      <c r="I47" s="17"/>
      <c r="J47" s="17"/>
      <c r="K47" s="17"/>
    </row>
    <row r="48" spans="1:11" ht="25.5" hidden="1">
      <c r="A48" s="80" t="s">
        <v>101</v>
      </c>
      <c r="B48" s="63"/>
      <c r="C48" s="63"/>
      <c r="D48" s="63"/>
      <c r="E48" s="63"/>
      <c r="F48" s="63"/>
      <c r="G48" s="17"/>
      <c r="H48" s="17"/>
      <c r="I48" s="17"/>
      <c r="J48" s="17"/>
      <c r="K48" s="17"/>
    </row>
    <row r="49" spans="1:11" ht="25.5" hidden="1">
      <c r="A49" s="80" t="s">
        <v>102</v>
      </c>
      <c r="B49" s="63"/>
      <c r="C49" s="63"/>
      <c r="D49" s="63"/>
      <c r="E49" s="63"/>
      <c r="F49" s="63"/>
      <c r="G49" s="17"/>
      <c r="H49" s="17"/>
      <c r="I49" s="17"/>
      <c r="J49" s="17"/>
      <c r="K49" s="17"/>
    </row>
    <row r="50" spans="1:11" ht="25.5" hidden="1">
      <c r="A50" s="81" t="s">
        <v>103</v>
      </c>
      <c r="B50" s="4"/>
      <c r="C50" s="4"/>
      <c r="D50" s="4"/>
      <c r="E50" s="4"/>
      <c r="F50" s="4"/>
      <c r="G50" s="17"/>
      <c r="H50" s="17"/>
      <c r="I50" s="17"/>
      <c r="J50" s="17"/>
      <c r="K50" s="17"/>
    </row>
    <row r="51" spans="1:11" ht="25.5" hidden="1">
      <c r="A51" s="81" t="s">
        <v>104</v>
      </c>
      <c r="B51" s="4"/>
      <c r="C51" s="4"/>
      <c r="D51" s="4"/>
      <c r="E51" s="4"/>
      <c r="F51" s="4"/>
      <c r="G51" s="17"/>
      <c r="H51" s="17"/>
      <c r="I51" s="17"/>
      <c r="J51" s="17"/>
      <c r="K51" s="17"/>
    </row>
    <row r="52" spans="1:11" ht="38.25" hidden="1">
      <c r="A52" s="81" t="s">
        <v>105</v>
      </c>
      <c r="B52" s="73"/>
      <c r="C52" s="73"/>
      <c r="D52" s="73"/>
      <c r="E52" s="11"/>
      <c r="F52" s="11"/>
      <c r="G52" s="17"/>
      <c r="H52" s="17"/>
      <c r="I52" s="17"/>
      <c r="J52" s="17"/>
      <c r="K52" s="17"/>
    </row>
    <row r="53" spans="1:11" hidden="1">
      <c r="A53" s="78" t="s">
        <v>106</v>
      </c>
      <c r="B53" s="72"/>
      <c r="C53" s="72"/>
      <c r="D53" s="72"/>
      <c r="E53" s="10"/>
      <c r="F53" s="10" t="b">
        <v>1</v>
      </c>
      <c r="G53" s="17"/>
      <c r="H53" s="17"/>
      <c r="I53" s="17"/>
      <c r="J53" s="17"/>
      <c r="K53" s="17"/>
    </row>
    <row r="54" spans="1:11" hidden="1">
      <c r="A54" s="79" t="s">
        <v>107</v>
      </c>
      <c r="B54" s="78"/>
      <c r="C54" s="78"/>
      <c r="D54" s="78"/>
      <c r="E54" s="10"/>
      <c r="F54" s="10" t="b">
        <v>0</v>
      </c>
      <c r="G54" s="17"/>
      <c r="H54" s="17"/>
      <c r="I54" s="17"/>
      <c r="J54" s="17"/>
      <c r="K54" s="17"/>
    </row>
    <row r="55" spans="1:11" hidden="1">
      <c r="A55" s="82"/>
      <c r="B55" s="74">
        <f>COUNT(Travel!B12:B21)</f>
        <v>1</v>
      </c>
      <c r="C55" s="74"/>
      <c r="D55" s="74">
        <f>COUNTIF(Travel!D12:D21,"*")</f>
        <v>1</v>
      </c>
      <c r="E55" s="75"/>
      <c r="F55" s="75" t="b">
        <f>MIN(B55,D55)=MAX(B55,D55)</f>
        <v>1</v>
      </c>
      <c r="G55" s="17"/>
      <c r="H55" s="17"/>
      <c r="I55" s="17"/>
      <c r="J55" s="17"/>
      <c r="K55" s="17"/>
    </row>
    <row r="56" spans="1:11" hidden="1">
      <c r="A56" s="82" t="s">
        <v>108</v>
      </c>
      <c r="B56" s="74">
        <f>COUNT(Travel!B26:B34)</f>
        <v>8</v>
      </c>
      <c r="C56" s="74"/>
      <c r="D56" s="74">
        <f>COUNTIF(Travel!D26:D34,"*")</f>
        <v>8</v>
      </c>
      <c r="E56" s="75"/>
      <c r="F56" s="75" t="b">
        <f>MIN(B56,D56)=MAX(B56,D56)</f>
        <v>1</v>
      </c>
    </row>
    <row r="57" spans="1:11" hidden="1">
      <c r="A57" s="83"/>
      <c r="B57" s="74">
        <f>COUNT(Travel!B41:B55)</f>
        <v>1</v>
      </c>
      <c r="C57" s="74"/>
      <c r="D57" s="74">
        <f>COUNTIF(Travel!D41:D55,"*")</f>
        <v>1</v>
      </c>
      <c r="E57" s="75"/>
      <c r="F57" s="75" t="b">
        <f>MIN(B57,D57)=MAX(B57,D57)</f>
        <v>1</v>
      </c>
    </row>
    <row r="58" spans="1:11" hidden="1">
      <c r="A58" s="84" t="s">
        <v>109</v>
      </c>
      <c r="B58" s="76">
        <f>COUNT(Hospitality!B11:B24)</f>
        <v>0</v>
      </c>
      <c r="C58" s="76"/>
      <c r="D58" s="76">
        <f>COUNTIF(Hospitality!D11:D24,"*")</f>
        <v>0</v>
      </c>
      <c r="E58" s="77"/>
      <c r="F58" s="77" t="b">
        <f>MIN(B58,D58)=MAX(B58,D58)</f>
        <v>1</v>
      </c>
    </row>
    <row r="59" spans="1:11" hidden="1">
      <c r="A59" s="85" t="s">
        <v>110</v>
      </c>
      <c r="B59" s="75">
        <f>COUNT('All other expenses'!B11:B24)</f>
        <v>3</v>
      </c>
      <c r="C59" s="75"/>
      <c r="D59" s="75">
        <f>COUNTIF('All other expenses'!D11:D24,"*")</f>
        <v>3</v>
      </c>
      <c r="E59" s="75"/>
      <c r="F59" s="75" t="b">
        <f>MIN(B59,D59)=MAX(B59,D59)</f>
        <v>1</v>
      </c>
    </row>
    <row r="60" spans="1:11" hidden="1">
      <c r="A60" s="84" t="s">
        <v>111</v>
      </c>
      <c r="B60" s="76">
        <f>COUNTIF('Gifts and benefits'!B11:B51,"*")</f>
        <v>39</v>
      </c>
      <c r="C60" s="76">
        <f>COUNTIF('Gifts and benefits'!C11:C51,"*")</f>
        <v>39</v>
      </c>
      <c r="D60" s="76"/>
      <c r="E60" s="76">
        <f>COUNTA('Gifts and benefits'!E11:E51)</f>
        <v>39</v>
      </c>
      <c r="F60" s="77"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48573"/>
  <sheetViews>
    <sheetView topLeftCell="A47" zoomScaleNormal="100" workbookViewId="0" xr3:uid="{842E5F09-E766-5B8D-85AF-A39847EA96FD}">
      <selection activeCell="F10" sqref="F1:F1048576"/>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7.5703125" hidden="1" customWidth="1"/>
    <col min="7" max="9" width="9.140625" hidden="1" customWidth="1"/>
    <col min="10" max="13" width="0" hidden="1" customWidth="1"/>
    <col min="14" max="16384" width="9.140625" hidden="1"/>
  </cols>
  <sheetData>
    <row r="1" spans="1:6" ht="26.25" customHeight="1">
      <c r="A1" s="200" t="s">
        <v>112</v>
      </c>
      <c r="B1" s="200"/>
      <c r="C1" s="200"/>
      <c r="D1" s="200"/>
      <c r="E1" s="200"/>
      <c r="F1" s="17"/>
    </row>
    <row r="2" spans="1:6" ht="21" customHeight="1">
      <c r="A2" s="3" t="s">
        <v>52</v>
      </c>
      <c r="B2" s="204" t="str">
        <f>'Summary and sign-off'!B2:F2</f>
        <v xml:space="preserve">Department of Internal Affairs </v>
      </c>
      <c r="C2" s="204"/>
      <c r="D2" s="204"/>
      <c r="E2" s="204"/>
      <c r="F2" s="17"/>
    </row>
    <row r="3" spans="1:6" ht="21" customHeight="1">
      <c r="A3" s="3" t="s">
        <v>113</v>
      </c>
      <c r="B3" s="204" t="str">
        <f>'Summary and sign-off'!B3:F3</f>
        <v xml:space="preserve">Paul James </v>
      </c>
      <c r="C3" s="204"/>
      <c r="D3" s="204"/>
      <c r="E3" s="204"/>
      <c r="F3" s="17"/>
    </row>
    <row r="4" spans="1:6" ht="21" customHeight="1">
      <c r="A4" s="3" t="s">
        <v>114</v>
      </c>
      <c r="B4" s="204">
        <f>'Summary and sign-off'!B4:F4</f>
        <v>44378</v>
      </c>
      <c r="C4" s="204"/>
      <c r="D4" s="204"/>
      <c r="E4" s="204"/>
      <c r="F4" s="17"/>
    </row>
    <row r="5" spans="1:6" ht="21" customHeight="1">
      <c r="A5" s="3" t="s">
        <v>115</v>
      </c>
      <c r="B5" s="204">
        <f>'Summary and sign-off'!B5:F5</f>
        <v>44742</v>
      </c>
      <c r="C5" s="204"/>
      <c r="D5" s="204"/>
      <c r="E5" s="204"/>
      <c r="F5" s="17"/>
    </row>
    <row r="6" spans="1:6" ht="21" customHeight="1">
      <c r="A6" s="3" t="s">
        <v>116</v>
      </c>
      <c r="B6" s="198" t="s">
        <v>84</v>
      </c>
      <c r="C6" s="198"/>
      <c r="D6" s="198"/>
      <c r="E6" s="198"/>
      <c r="F6" s="17"/>
    </row>
    <row r="7" spans="1:6" ht="21" customHeight="1">
      <c r="A7" s="3" t="s">
        <v>58</v>
      </c>
      <c r="B7" s="198" t="s">
        <v>86</v>
      </c>
      <c r="C7" s="198"/>
      <c r="D7" s="198"/>
      <c r="E7" s="198"/>
      <c r="F7" s="17"/>
    </row>
    <row r="8" spans="1:6" ht="36" customHeight="1">
      <c r="A8" s="207" t="s">
        <v>117</v>
      </c>
      <c r="B8" s="208"/>
      <c r="C8" s="208"/>
      <c r="D8" s="208"/>
      <c r="E8" s="208"/>
      <c r="F8" s="19"/>
    </row>
    <row r="9" spans="1:6" ht="36" customHeight="1">
      <c r="A9" s="209" t="s">
        <v>118</v>
      </c>
      <c r="B9" s="210"/>
      <c r="C9" s="210"/>
      <c r="D9" s="210"/>
      <c r="E9" s="210"/>
      <c r="F9" s="19"/>
    </row>
    <row r="10" spans="1:6" ht="24.75" customHeight="1">
      <c r="A10" s="206" t="s">
        <v>119</v>
      </c>
      <c r="B10" s="211"/>
      <c r="C10" s="206"/>
      <c r="D10" s="206"/>
      <c r="E10" s="206"/>
      <c r="F10" s="203" t="s">
        <v>120</v>
      </c>
    </row>
    <row r="11" spans="1:6" ht="27" customHeight="1">
      <c r="A11" s="24" t="s">
        <v>121</v>
      </c>
      <c r="B11" s="24" t="s">
        <v>122</v>
      </c>
      <c r="C11" s="24" t="s">
        <v>123</v>
      </c>
      <c r="D11" s="24" t="s">
        <v>124</v>
      </c>
      <c r="E11" s="24" t="s">
        <v>125</v>
      </c>
      <c r="F11" s="203"/>
    </row>
    <row r="12" spans="1:6" s="2" customFormat="1" hidden="1">
      <c r="A12" s="94"/>
      <c r="B12" s="95"/>
      <c r="C12" s="96"/>
      <c r="D12" s="96"/>
      <c r="E12" s="97"/>
    </row>
    <row r="13" spans="1:6" s="2" customFormat="1" ht="25.5">
      <c r="A13" s="110">
        <v>44699</v>
      </c>
      <c r="B13" s="111">
        <v>79.349999999999994</v>
      </c>
      <c r="C13" s="112" t="s">
        <v>126</v>
      </c>
      <c r="D13" s="112" t="s">
        <v>127</v>
      </c>
      <c r="E13" s="113" t="s">
        <v>128</v>
      </c>
      <c r="F13" s="123"/>
    </row>
    <row r="14" spans="1:6" s="2" customFormat="1">
      <c r="A14" s="110"/>
      <c r="B14" s="111"/>
      <c r="C14" s="112"/>
      <c r="D14" s="112"/>
      <c r="E14" s="113"/>
      <c r="F14" s="123"/>
    </row>
    <row r="15" spans="1:6" s="2" customFormat="1">
      <c r="A15" s="110"/>
      <c r="B15" s="111"/>
      <c r="C15" s="112"/>
      <c r="D15" s="112"/>
      <c r="E15" s="113"/>
      <c r="F15" s="123"/>
    </row>
    <row r="16" spans="1:6" s="2" customFormat="1">
      <c r="A16" s="110"/>
      <c r="B16" s="111"/>
      <c r="C16" s="112"/>
      <c r="D16" s="112"/>
      <c r="E16" s="113"/>
      <c r="F16" s="123"/>
    </row>
    <row r="17" spans="1:6" s="2" customFormat="1">
      <c r="A17" s="110"/>
      <c r="B17" s="111"/>
      <c r="C17" s="112"/>
      <c r="D17" s="112"/>
      <c r="E17" s="113"/>
      <c r="F17" s="123"/>
    </row>
    <row r="18" spans="1:6" s="2" customFormat="1" ht="12.75" customHeight="1">
      <c r="A18" s="110"/>
      <c r="B18" s="111"/>
      <c r="C18" s="112"/>
      <c r="D18" s="112"/>
      <c r="E18" s="113"/>
      <c r="F18" s="123"/>
    </row>
    <row r="19" spans="1:6" s="2" customFormat="1">
      <c r="A19" s="114"/>
      <c r="B19" s="111"/>
      <c r="C19" s="112"/>
      <c r="D19" s="112"/>
      <c r="E19" s="113"/>
      <c r="F19" s="123"/>
    </row>
    <row r="20" spans="1:6" s="2" customFormat="1">
      <c r="A20" s="114"/>
      <c r="B20" s="111"/>
      <c r="C20" s="112"/>
      <c r="D20" s="112"/>
      <c r="E20" s="113"/>
      <c r="F20" s="123"/>
    </row>
    <row r="21" spans="1:6" s="2" customFormat="1" hidden="1">
      <c r="A21" s="104"/>
      <c r="B21" s="105"/>
      <c r="C21" s="106"/>
      <c r="D21" s="106"/>
      <c r="E21" s="107"/>
      <c r="F21" s="123"/>
    </row>
    <row r="22" spans="1:6" ht="19.5" customHeight="1">
      <c r="A22" s="70" t="s">
        <v>129</v>
      </c>
      <c r="B22" s="71">
        <f>SUM(B12:B21)</f>
        <v>79.349999999999994</v>
      </c>
      <c r="C22" s="121" t="str">
        <f>IF(SUBTOTAL(3,B12:B21)=SUBTOTAL(103,B12:B21),'Summary and sign-off'!$A$48,'Summary and sign-off'!$A$49)</f>
        <v>Check - there are no hidden rows with data</v>
      </c>
      <c r="D22" s="205" t="str">
        <f>IF('Summary and sign-off'!F55='Summary and sign-off'!F54,'Summary and sign-off'!A51,'Summary and sign-off'!A50)</f>
        <v>Check - each entry provides sufficient information</v>
      </c>
      <c r="E22" s="205"/>
      <c r="F22" s="123"/>
    </row>
    <row r="23" spans="1:6" ht="10.5" customHeight="1">
      <c r="A23" s="17"/>
      <c r="B23" s="19"/>
      <c r="C23" s="17"/>
      <c r="D23" s="17"/>
      <c r="E23" s="17"/>
      <c r="F23" s="123"/>
    </row>
    <row r="24" spans="1:6" ht="24.75" customHeight="1">
      <c r="A24" s="206" t="s">
        <v>130</v>
      </c>
      <c r="B24" s="206"/>
      <c r="C24" s="206"/>
      <c r="D24" s="206"/>
      <c r="E24" s="206"/>
      <c r="F24" s="203" t="s">
        <v>120</v>
      </c>
    </row>
    <row r="25" spans="1:6" ht="27" customHeight="1">
      <c r="A25" s="24" t="s">
        <v>121</v>
      </c>
      <c r="B25" s="24" t="s">
        <v>65</v>
      </c>
      <c r="C25" s="24" t="s">
        <v>131</v>
      </c>
      <c r="D25" s="24" t="s">
        <v>124</v>
      </c>
      <c r="E25" s="24" t="s">
        <v>125</v>
      </c>
      <c r="F25" s="203"/>
    </row>
    <row r="26" spans="1:6" s="2" customFormat="1" hidden="1">
      <c r="A26" s="126"/>
      <c r="B26" s="105"/>
      <c r="C26" s="106"/>
      <c r="D26" s="106"/>
      <c r="E26" s="107"/>
      <c r="F26" s="1"/>
    </row>
    <row r="27" spans="1:6" s="2" customFormat="1" ht="25.5">
      <c r="A27" s="133">
        <v>44406</v>
      </c>
      <c r="B27" s="134">
        <v>541.17999999999995</v>
      </c>
      <c r="C27" s="135" t="s">
        <v>132</v>
      </c>
      <c r="D27" s="136" t="s">
        <v>133</v>
      </c>
      <c r="E27" s="135" t="s">
        <v>134</v>
      </c>
      <c r="F27" s="137" t="s">
        <v>135</v>
      </c>
    </row>
    <row r="28" spans="1:6" s="2" customFormat="1" ht="25.5">
      <c r="A28" s="133">
        <v>44454.5</v>
      </c>
      <c r="B28" s="134">
        <v>750.22</v>
      </c>
      <c r="C28" s="135" t="s">
        <v>136</v>
      </c>
      <c r="D28" s="136" t="s">
        <v>137</v>
      </c>
      <c r="E28" s="135" t="s">
        <v>134</v>
      </c>
      <c r="F28" s="195" t="s">
        <v>138</v>
      </c>
    </row>
    <row r="29" spans="1:6" s="2" customFormat="1" ht="25.5">
      <c r="A29" s="133">
        <v>44454.5</v>
      </c>
      <c r="B29" s="134">
        <v>23.35</v>
      </c>
      <c r="C29" s="135" t="s">
        <v>139</v>
      </c>
      <c r="D29" s="135" t="s">
        <v>140</v>
      </c>
      <c r="E29" s="135" t="s">
        <v>141</v>
      </c>
      <c r="F29" s="137"/>
    </row>
    <row r="30" spans="1:6" s="2" customFormat="1">
      <c r="A30" s="133">
        <v>44454.5</v>
      </c>
      <c r="B30" s="134">
        <v>293.85000000000002</v>
      </c>
      <c r="C30" s="135" t="s">
        <v>142</v>
      </c>
      <c r="D30" s="136" t="s">
        <v>143</v>
      </c>
      <c r="E30" s="135" t="s">
        <v>144</v>
      </c>
      <c r="F30" s="131"/>
    </row>
    <row r="31" spans="1:6" s="2" customFormat="1" ht="25.5">
      <c r="A31" s="133">
        <v>44454.5</v>
      </c>
      <c r="B31" s="134">
        <v>15.85</v>
      </c>
      <c r="C31" s="135" t="s">
        <v>145</v>
      </c>
      <c r="D31" s="136" t="s">
        <v>146</v>
      </c>
      <c r="E31" s="135" t="s">
        <v>147</v>
      </c>
      <c r="F31" s="191"/>
    </row>
    <row r="32" spans="1:6" s="2" customFormat="1" ht="25.5">
      <c r="A32" s="133">
        <v>44454.5</v>
      </c>
      <c r="B32" s="134">
        <v>25.85</v>
      </c>
      <c r="C32" s="135" t="s">
        <v>148</v>
      </c>
      <c r="D32" s="136" t="s">
        <v>149</v>
      </c>
      <c r="E32" s="135" t="s">
        <v>150</v>
      </c>
      <c r="F32" s="137"/>
    </row>
    <row r="33" spans="1:7" s="2" customFormat="1" ht="25.5">
      <c r="A33" s="133">
        <v>44454.5</v>
      </c>
      <c r="B33" s="134">
        <v>33.35</v>
      </c>
      <c r="C33" s="135" t="s">
        <v>151</v>
      </c>
      <c r="D33" s="136" t="s">
        <v>152</v>
      </c>
      <c r="E33" s="135" t="s">
        <v>134</v>
      </c>
      <c r="F33" s="137"/>
    </row>
    <row r="34" spans="1:7" s="2" customFormat="1" ht="25.5">
      <c r="A34" s="133">
        <v>44454.5</v>
      </c>
      <c r="B34" s="134">
        <v>23.35</v>
      </c>
      <c r="C34" s="135" t="s">
        <v>153</v>
      </c>
      <c r="D34" s="136" t="s">
        <v>154</v>
      </c>
      <c r="E34" s="147" t="s">
        <v>155</v>
      </c>
      <c r="F34" s="137"/>
    </row>
    <row r="35" spans="1:7" s="2" customFormat="1" ht="25.5">
      <c r="A35" s="133">
        <v>44589</v>
      </c>
      <c r="B35" s="134">
        <v>15.85</v>
      </c>
      <c r="C35" s="135" t="s">
        <v>156</v>
      </c>
      <c r="D35" s="136" t="s">
        <v>157</v>
      </c>
      <c r="E35" s="147" t="s">
        <v>134</v>
      </c>
      <c r="F35" s="192"/>
    </row>
    <row r="36" spans="1:7" s="2" customFormat="1">
      <c r="A36" s="133">
        <v>44742</v>
      </c>
      <c r="B36" s="134">
        <v>367.08</v>
      </c>
      <c r="C36" s="135" t="s">
        <v>158</v>
      </c>
      <c r="D36" s="136" t="s">
        <v>159</v>
      </c>
      <c r="E36" s="147" t="s">
        <v>155</v>
      </c>
      <c r="F36" s="153"/>
    </row>
    <row r="37" spans="1:7" ht="19.5" customHeight="1">
      <c r="A37" s="70" t="s">
        <v>160</v>
      </c>
      <c r="B37" s="71">
        <f>SUM(B26:B36)</f>
        <v>2089.9299999999994</v>
      </c>
      <c r="C37" s="121" t="str">
        <f>IF(SUBTOTAL(3,B26:B34)=SUBTOTAL(103,B26:B34),'Summary and sign-off'!$A$48,'Summary and sign-off'!$A$49)</f>
        <v>Check - there are no hidden rows with data</v>
      </c>
      <c r="D37" s="205" t="str">
        <f>IF('Summary and sign-off'!F56='Summary and sign-off'!F54,'Summary and sign-off'!A51,'Summary and sign-off'!A50)</f>
        <v>Check - each entry provides sufficient information</v>
      </c>
      <c r="E37" s="205"/>
      <c r="F37" s="141"/>
    </row>
    <row r="38" spans="1:7" ht="10.5" customHeight="1">
      <c r="A38" s="17"/>
      <c r="B38" s="19"/>
      <c r="C38" s="17"/>
      <c r="D38" s="17"/>
      <c r="E38" s="17"/>
      <c r="F38" s="140"/>
    </row>
    <row r="39" spans="1:7" ht="24.75" customHeight="1">
      <c r="A39" s="206" t="s">
        <v>161</v>
      </c>
      <c r="B39" s="206"/>
      <c r="C39" s="206"/>
      <c r="D39" s="206"/>
      <c r="E39" s="206"/>
      <c r="F39" s="203" t="s">
        <v>120</v>
      </c>
    </row>
    <row r="40" spans="1:7" ht="27" customHeight="1">
      <c r="A40" s="24" t="s">
        <v>121</v>
      </c>
      <c r="B40" s="24" t="s">
        <v>65</v>
      </c>
      <c r="C40" s="24" t="s">
        <v>162</v>
      </c>
      <c r="D40" s="24" t="s">
        <v>163</v>
      </c>
      <c r="E40" s="24" t="s">
        <v>125</v>
      </c>
      <c r="F40" s="203"/>
    </row>
    <row r="41" spans="1:7" s="2" customFormat="1" hidden="1">
      <c r="A41" s="126"/>
      <c r="B41" s="105"/>
      <c r="C41" s="106"/>
      <c r="D41" s="106"/>
      <c r="E41" s="107"/>
      <c r="F41" s="1"/>
    </row>
    <row r="42" spans="1:7">
      <c r="A42" s="194">
        <v>44508</v>
      </c>
      <c r="B42" s="155">
        <v>19.13</v>
      </c>
      <c r="C42" s="132" t="s">
        <v>164</v>
      </c>
      <c r="D42" s="132" t="s">
        <v>165</v>
      </c>
      <c r="E42" s="146" t="s">
        <v>166</v>
      </c>
      <c r="F42" s="159"/>
      <c r="G42" s="130" t="s">
        <v>167</v>
      </c>
    </row>
    <row r="43" spans="1:7">
      <c r="A43" s="193"/>
      <c r="B43" s="155"/>
      <c r="C43" s="132"/>
      <c r="D43" s="138"/>
      <c r="E43" s="146"/>
      <c r="F43" s="142"/>
    </row>
    <row r="44" spans="1:7">
      <c r="A44" s="160"/>
      <c r="B44" s="161"/>
      <c r="C44" s="138"/>
      <c r="D44" s="138"/>
      <c r="E44" s="146"/>
      <c r="F44" s="159"/>
      <c r="G44" s="130" t="s">
        <v>168</v>
      </c>
    </row>
    <row r="45" spans="1:7">
      <c r="A45" s="194"/>
      <c r="B45" s="155"/>
      <c r="C45" s="132"/>
      <c r="D45" s="132"/>
      <c r="E45" s="146"/>
      <c r="F45" s="143"/>
    </row>
    <row r="46" spans="1:7">
      <c r="A46" s="132"/>
      <c r="B46" s="155"/>
      <c r="C46" s="132"/>
      <c r="D46" s="132"/>
      <c r="E46" s="146"/>
      <c r="F46" s="139"/>
    </row>
    <row r="47" spans="1:7">
      <c r="A47" s="132"/>
      <c r="B47" s="155"/>
      <c r="C47" s="132"/>
      <c r="D47" s="132"/>
      <c r="E47" s="146"/>
      <c r="F47" s="142"/>
    </row>
    <row r="48" spans="1:7">
      <c r="A48" s="132"/>
      <c r="B48" s="155"/>
      <c r="C48" s="132"/>
      <c r="D48" s="132"/>
      <c r="E48" s="146"/>
      <c r="F48" s="139"/>
    </row>
    <row r="49" spans="1:6">
      <c r="A49" s="132"/>
      <c r="B49" s="155"/>
      <c r="C49" s="132"/>
      <c r="D49" s="132"/>
      <c r="E49" s="162"/>
      <c r="F49" s="144"/>
    </row>
    <row r="50" spans="1:6">
      <c r="A50" s="132"/>
      <c r="B50" s="155"/>
      <c r="C50" s="132"/>
      <c r="D50" s="163"/>
      <c r="E50" s="164"/>
      <c r="F50" s="145"/>
    </row>
    <row r="51" spans="1:6" s="2" customFormat="1">
      <c r="A51" s="133"/>
      <c r="B51" s="156"/>
      <c r="C51" s="135"/>
      <c r="D51" s="148"/>
      <c r="E51" s="150"/>
      <c r="F51" s="131"/>
    </row>
    <row r="52" spans="1:6" s="2" customFormat="1">
      <c r="A52" s="133"/>
      <c r="B52" s="156"/>
      <c r="C52" s="135"/>
      <c r="D52" s="148"/>
      <c r="E52" s="150"/>
      <c r="F52" s="131"/>
    </row>
    <row r="53" spans="1:6" s="2" customFormat="1">
      <c r="A53" s="127"/>
      <c r="B53" s="157"/>
      <c r="C53" s="125"/>
      <c r="D53" s="128"/>
      <c r="E53" s="151"/>
      <c r="F53" s="131"/>
    </row>
    <row r="54" spans="1:6" s="2" customFormat="1">
      <c r="A54" s="110"/>
      <c r="B54" s="158"/>
      <c r="C54" s="112"/>
      <c r="D54" s="113"/>
      <c r="E54" s="152"/>
      <c r="F54" s="131"/>
    </row>
    <row r="55" spans="1:6" s="2" customFormat="1" hidden="1">
      <c r="A55" s="94"/>
      <c r="B55" s="95"/>
      <c r="C55" s="96"/>
      <c r="D55" s="96"/>
      <c r="E55" s="149"/>
      <c r="F55" s="1"/>
    </row>
    <row r="56" spans="1:6" ht="19.5" customHeight="1">
      <c r="A56" s="70" t="s">
        <v>169</v>
      </c>
      <c r="B56" s="71">
        <f>SUM(B41:B55)</f>
        <v>19.13</v>
      </c>
      <c r="C56" s="121" t="str">
        <f>IF(SUBTOTAL(3,B41:B55)=SUBTOTAL(103,B41:B55),'Summary and sign-off'!$A$48,'Summary and sign-off'!$A$49)</f>
        <v>Check - there are no hidden rows with data</v>
      </c>
      <c r="D56" s="205" t="str">
        <f>IF('Summary and sign-off'!F57='Summary and sign-off'!F54,'Summary and sign-off'!A51,'Summary and sign-off'!A50)</f>
        <v>Check - each entry provides sufficient information</v>
      </c>
      <c r="E56" s="205"/>
      <c r="F56" s="17"/>
    </row>
    <row r="57" spans="1:6" ht="10.5" customHeight="1">
      <c r="A57" s="17"/>
      <c r="B57" s="57"/>
      <c r="C57" s="19"/>
      <c r="D57" s="17"/>
      <c r="E57" s="17"/>
      <c r="F57" s="17"/>
    </row>
    <row r="58" spans="1:6" ht="34.5" customHeight="1">
      <c r="A58" s="30" t="s">
        <v>170</v>
      </c>
      <c r="B58" s="58">
        <f>B22+B37+B56</f>
        <v>2188.4099999999994</v>
      </c>
      <c r="C58" s="31"/>
      <c r="D58" s="31"/>
      <c r="E58" s="31"/>
      <c r="F58" s="17"/>
    </row>
    <row r="59" spans="1:6">
      <c r="A59" s="17"/>
      <c r="B59" s="19"/>
      <c r="C59" s="17"/>
      <c r="D59" s="17"/>
      <c r="E59" s="17"/>
      <c r="F59" s="17"/>
    </row>
    <row r="60" spans="1:6">
      <c r="A60" s="18" t="s">
        <v>76</v>
      </c>
      <c r="B60" s="19"/>
      <c r="C60" s="17"/>
      <c r="D60" s="17"/>
      <c r="E60" s="17"/>
      <c r="F60" s="17"/>
    </row>
    <row r="61" spans="1:6" ht="12.75" customHeight="1">
      <c r="A61" s="20" t="s">
        <v>171</v>
      </c>
      <c r="F61" s="17"/>
    </row>
    <row r="62" spans="1:6" ht="13.15" customHeight="1">
      <c r="A62" s="20" t="s">
        <v>172</v>
      </c>
      <c r="B62" s="17"/>
      <c r="D62" s="17"/>
      <c r="F62" s="17"/>
    </row>
    <row r="63" spans="1:6">
      <c r="A63" s="20" t="s">
        <v>173</v>
      </c>
      <c r="F63" s="17"/>
    </row>
    <row r="64" spans="1:6">
      <c r="A64" s="20" t="s">
        <v>82</v>
      </c>
      <c r="B64" s="19"/>
      <c r="C64" s="17"/>
      <c r="D64" s="17"/>
      <c r="E64" s="17"/>
      <c r="F64" s="17"/>
    </row>
    <row r="65" spans="1:6" ht="13.15" customHeight="1">
      <c r="A65" s="20" t="s">
        <v>174</v>
      </c>
      <c r="B65" s="17"/>
      <c r="D65" s="17"/>
      <c r="F65" s="17"/>
    </row>
    <row r="66" spans="1:6">
      <c r="A66" s="20" t="s">
        <v>175</v>
      </c>
      <c r="F66" s="17"/>
    </row>
    <row r="67" spans="1:6">
      <c r="A67" s="20" t="s">
        <v>176</v>
      </c>
      <c r="B67" s="20"/>
      <c r="C67" s="20"/>
      <c r="D67" s="20"/>
      <c r="F67" s="17"/>
    </row>
    <row r="68" spans="1:6">
      <c r="A68" s="26"/>
      <c r="B68" s="17"/>
      <c r="C68" s="17"/>
      <c r="D68" s="17"/>
      <c r="E68" s="17"/>
      <c r="F68" s="17"/>
    </row>
    <row r="69" spans="1:6" hidden="1">
      <c r="A69" s="26"/>
      <c r="B69" s="17"/>
      <c r="C69" s="17"/>
      <c r="D69" s="17"/>
      <c r="E69" s="17"/>
      <c r="F69" s="17"/>
    </row>
    <row r="74" spans="1:6" ht="12.75" hidden="1" customHeight="1"/>
    <row r="77" spans="1:6" hidden="1">
      <c r="A77" s="26"/>
      <c r="B77" s="17"/>
      <c r="C77" s="17"/>
      <c r="D77" s="17"/>
      <c r="E77" s="17"/>
      <c r="F77" s="17"/>
    </row>
    <row r="78" spans="1:6" hidden="1">
      <c r="A78" s="26"/>
      <c r="B78" s="17"/>
      <c r="C78" s="17"/>
      <c r="D78" s="17"/>
      <c r="E78" s="17"/>
      <c r="F78" s="17"/>
    </row>
    <row r="79" spans="1:6" hidden="1">
      <c r="A79" s="26"/>
      <c r="B79" s="17"/>
      <c r="C79" s="17"/>
      <c r="D79" s="17"/>
      <c r="E79" s="17"/>
      <c r="F79" s="17"/>
    </row>
    <row r="80" spans="1:6" hidden="1">
      <c r="A80" s="26"/>
      <c r="B80" s="17"/>
      <c r="C80" s="17"/>
      <c r="D80" s="17"/>
      <c r="E80" s="17"/>
      <c r="F80" s="17"/>
    </row>
    <row r="81" spans="1:6" hidden="1">
      <c r="A81" s="26"/>
      <c r="B81" s="17"/>
      <c r="C81" s="17"/>
      <c r="D81" s="17"/>
      <c r="E81" s="17"/>
      <c r="F81" s="17"/>
    </row>
    <row r="94" spans="1:6"/>
    <row r="95" spans="1:6"/>
    <row r="96" spans="1:6"/>
    <row r="1048573"/>
  </sheetData>
  <sheetProtection formatCells="0" formatRows="0" insertColumns="0" insertRows="0" deleteRows="0"/>
  <mergeCells count="18">
    <mergeCell ref="D56:E56"/>
    <mergeCell ref="A1:E1"/>
    <mergeCell ref="A24:E24"/>
    <mergeCell ref="A39:E39"/>
    <mergeCell ref="B2:E2"/>
    <mergeCell ref="B3:E3"/>
    <mergeCell ref="B4:E4"/>
    <mergeCell ref="A8:E8"/>
    <mergeCell ref="A9:E9"/>
    <mergeCell ref="B6:E6"/>
    <mergeCell ref="D22:E22"/>
    <mergeCell ref="D37:E37"/>
    <mergeCell ref="A10:E10"/>
    <mergeCell ref="F10:F11"/>
    <mergeCell ref="F24:F25"/>
    <mergeCell ref="F39:F40"/>
    <mergeCell ref="B7:E7"/>
    <mergeCell ref="B5:E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1 A5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1:A54 A27:A3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B41 B51:B55 B26:B36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xr3:uid="{51F8DEE0-4D01-5F28-A812-FC0BD7CAC4A5}">
      <selection activeCell="B5" sqref="B5:E5"/>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9.140625" customWidth="1"/>
    <col min="7" max="10" width="9.140625" hidden="1" customWidth="1"/>
    <col min="11" max="13" width="0" hidden="1" customWidth="1"/>
  </cols>
  <sheetData>
    <row r="1" spans="1:6" ht="26.25" customHeight="1">
      <c r="A1" s="200" t="s">
        <v>112</v>
      </c>
      <c r="B1" s="200"/>
      <c r="C1" s="200"/>
      <c r="D1" s="200"/>
      <c r="E1" s="200"/>
    </row>
    <row r="2" spans="1:6" ht="21" customHeight="1">
      <c r="A2" s="3" t="s">
        <v>52</v>
      </c>
      <c r="B2" s="204" t="str">
        <f>'Summary and sign-off'!B2:F2</f>
        <v xml:space="preserve">Department of Internal Affairs </v>
      </c>
      <c r="C2" s="204"/>
      <c r="D2" s="204"/>
      <c r="E2" s="204"/>
    </row>
    <row r="3" spans="1:6" ht="21" customHeight="1">
      <c r="A3" s="3" t="s">
        <v>113</v>
      </c>
      <c r="B3" s="204" t="str">
        <f>'Summary and sign-off'!B3:F3</f>
        <v xml:space="preserve">Paul James </v>
      </c>
      <c r="C3" s="204"/>
      <c r="D3" s="204"/>
      <c r="E3" s="204"/>
    </row>
    <row r="4" spans="1:6" ht="21" customHeight="1">
      <c r="A4" s="3" t="s">
        <v>114</v>
      </c>
      <c r="B4" s="204">
        <f>'Summary and sign-off'!B4:F4</f>
        <v>44378</v>
      </c>
      <c r="C4" s="204"/>
      <c r="D4" s="204"/>
      <c r="E4" s="204"/>
    </row>
    <row r="5" spans="1:6" ht="21" customHeight="1">
      <c r="A5" s="3" t="s">
        <v>115</v>
      </c>
      <c r="B5" s="204">
        <f>'Summary and sign-off'!B5:F5</f>
        <v>44742</v>
      </c>
      <c r="C5" s="204"/>
      <c r="D5" s="204"/>
      <c r="E5" s="204"/>
    </row>
    <row r="6" spans="1:6" ht="21" customHeight="1">
      <c r="A6" s="3" t="s">
        <v>116</v>
      </c>
      <c r="B6" s="198" t="s">
        <v>84</v>
      </c>
      <c r="C6" s="198"/>
      <c r="D6" s="198"/>
      <c r="E6" s="198"/>
    </row>
    <row r="7" spans="1:6" ht="21" customHeight="1">
      <c r="A7" s="3" t="s">
        <v>58</v>
      </c>
      <c r="B7" s="198" t="s">
        <v>86</v>
      </c>
      <c r="C7" s="198"/>
      <c r="D7" s="198"/>
      <c r="E7" s="198"/>
    </row>
    <row r="8" spans="1:6" ht="35.25" customHeight="1">
      <c r="A8" s="214" t="s">
        <v>177</v>
      </c>
      <c r="B8" s="214"/>
      <c r="C8" s="215"/>
      <c r="D8" s="215"/>
      <c r="E8" s="215"/>
      <c r="F8" s="27"/>
    </row>
    <row r="9" spans="1:6" ht="35.25" customHeight="1">
      <c r="A9" s="212" t="s">
        <v>178</v>
      </c>
      <c r="B9" s="213"/>
      <c r="C9" s="213"/>
      <c r="D9" s="213"/>
      <c r="E9" s="213"/>
      <c r="F9" s="27"/>
    </row>
    <row r="10" spans="1:6" ht="27" customHeight="1">
      <c r="A10" s="24" t="s">
        <v>179</v>
      </c>
      <c r="B10" s="24" t="s">
        <v>65</v>
      </c>
      <c r="C10" s="24" t="s">
        <v>180</v>
      </c>
      <c r="D10" s="24" t="s">
        <v>181</v>
      </c>
      <c r="E10" s="24" t="s">
        <v>125</v>
      </c>
      <c r="F10" s="20"/>
    </row>
    <row r="11" spans="1:6" s="2" customFormat="1" hidden="1">
      <c r="A11" s="98"/>
      <c r="B11" s="95"/>
      <c r="C11" s="99"/>
      <c r="D11" s="99"/>
      <c r="E11" s="100"/>
    </row>
    <row r="12" spans="1:6" s="2" customFormat="1">
      <c r="A12" s="110"/>
      <c r="B12" s="111"/>
      <c r="C12" s="115"/>
      <c r="D12" s="115"/>
      <c r="E12" s="116"/>
    </row>
    <row r="13" spans="1:6" s="2" customFormat="1">
      <c r="A13" s="110"/>
      <c r="B13" s="111"/>
      <c r="C13" s="115"/>
      <c r="D13" s="115"/>
      <c r="E13" s="116"/>
    </row>
    <row r="14" spans="1:6" s="2" customFormat="1">
      <c r="A14" s="110"/>
      <c r="B14" s="111"/>
      <c r="C14" s="115"/>
      <c r="D14" s="115"/>
      <c r="E14" s="116"/>
    </row>
    <row r="15" spans="1:6" s="2" customFormat="1">
      <c r="A15" s="110"/>
      <c r="B15" s="111"/>
      <c r="C15" s="115"/>
      <c r="D15" s="115"/>
      <c r="E15" s="116"/>
    </row>
    <row r="16" spans="1:6" s="2" customFormat="1">
      <c r="A16" s="110"/>
      <c r="B16" s="111"/>
      <c r="C16" s="115"/>
      <c r="D16" s="115"/>
      <c r="E16" s="116"/>
    </row>
    <row r="17" spans="1:6" s="2" customFormat="1">
      <c r="A17" s="110"/>
      <c r="B17" s="111"/>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c r="D22" s="115"/>
      <c r="E22" s="116"/>
    </row>
    <row r="23" spans="1:6" s="2" customFormat="1">
      <c r="A23" s="114"/>
      <c r="B23" s="111"/>
      <c r="C23" s="115"/>
      <c r="D23" s="115"/>
      <c r="E23" s="116"/>
    </row>
    <row r="24" spans="1:6" s="2" customFormat="1" ht="11.25" hidden="1" customHeight="1">
      <c r="A24" s="98"/>
      <c r="B24" s="95"/>
      <c r="C24" s="99"/>
      <c r="D24" s="99"/>
      <c r="E24" s="100"/>
    </row>
    <row r="25" spans="1:6" ht="34.5" customHeight="1">
      <c r="A25" s="53" t="s">
        <v>182</v>
      </c>
      <c r="B25" s="62">
        <f>SUM(B11:B24)</f>
        <v>0</v>
      </c>
      <c r="C25" s="69" t="str">
        <f>IF(SUBTOTAL(3,B11:B24)=SUBTOTAL(103,B11:B24),'Summary and sign-off'!$A$48,'Summary and sign-off'!$A$49)</f>
        <v>Check - there are no hidden rows with data</v>
      </c>
      <c r="D25" s="205" t="str">
        <f>IF('Summary and sign-off'!F58='Summary and sign-off'!F54,'Summary and sign-off'!A51,'Summary and sign-off'!A50)</f>
        <v>Check - each entry provides sufficient information</v>
      </c>
      <c r="E25" s="205"/>
      <c r="F25" s="2"/>
    </row>
    <row r="26" spans="1:6">
      <c r="A26" s="18"/>
      <c r="B26" s="17"/>
      <c r="C26" s="17"/>
      <c r="D26" s="17"/>
      <c r="E26" s="17"/>
    </row>
    <row r="27" spans="1:6">
      <c r="A27" s="18" t="s">
        <v>76</v>
      </c>
      <c r="B27" s="19"/>
      <c r="C27" s="17"/>
      <c r="D27" s="17"/>
      <c r="E27" s="17"/>
    </row>
    <row r="28" spans="1:6" ht="12.75" customHeight="1">
      <c r="A28" s="20" t="s">
        <v>183</v>
      </c>
      <c r="B28" s="20"/>
      <c r="C28" s="20"/>
      <c r="D28" s="20"/>
      <c r="E28" s="20"/>
    </row>
    <row r="29" spans="1:6">
      <c r="A29" s="20" t="s">
        <v>184</v>
      </c>
      <c r="B29" s="20"/>
      <c r="C29" s="28"/>
      <c r="D29" s="28"/>
      <c r="E29" s="28"/>
    </row>
    <row r="30" spans="1:6">
      <c r="A30" s="20" t="s">
        <v>82</v>
      </c>
      <c r="B30" s="19"/>
      <c r="C30" s="17"/>
      <c r="D30" s="17"/>
      <c r="E30" s="17"/>
      <c r="F30" s="17"/>
    </row>
    <row r="31" spans="1:6">
      <c r="A31" s="20" t="s">
        <v>185</v>
      </c>
      <c r="B31" s="20"/>
      <c r="C31" s="28"/>
      <c r="D31" s="28"/>
      <c r="E31" s="28"/>
    </row>
    <row r="32" spans="1:6" ht="12.75" customHeight="1">
      <c r="A32" s="20" t="s">
        <v>186</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xr3:uid="{F9CF3CF3-643B-5BE6-8B46-32C596A47465}">
      <selection activeCell="B7" sqref="B7:E7"/>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200" t="s">
        <v>112</v>
      </c>
      <c r="B1" s="200"/>
      <c r="C1" s="200"/>
      <c r="D1" s="200"/>
      <c r="E1" s="200"/>
    </row>
    <row r="2" spans="1:6" ht="21" customHeight="1">
      <c r="A2" s="3" t="s">
        <v>52</v>
      </c>
      <c r="B2" s="204" t="str">
        <f>'Summary and sign-off'!B2:F2</f>
        <v xml:space="preserve">Department of Internal Affairs </v>
      </c>
      <c r="C2" s="204"/>
      <c r="D2" s="204"/>
      <c r="E2" s="204"/>
    </row>
    <row r="3" spans="1:6" ht="21" customHeight="1">
      <c r="A3" s="3" t="s">
        <v>113</v>
      </c>
      <c r="B3" s="204" t="str">
        <f>'Summary and sign-off'!B3:F3</f>
        <v xml:space="preserve">Paul James </v>
      </c>
      <c r="C3" s="204"/>
      <c r="D3" s="204"/>
      <c r="E3" s="204"/>
    </row>
    <row r="4" spans="1:6" ht="21" customHeight="1">
      <c r="A4" s="3" t="s">
        <v>114</v>
      </c>
      <c r="B4" s="204">
        <f>'Summary and sign-off'!B4:F4</f>
        <v>44378</v>
      </c>
      <c r="C4" s="204"/>
      <c r="D4" s="204"/>
      <c r="E4" s="204"/>
    </row>
    <row r="5" spans="1:6" ht="21" customHeight="1">
      <c r="A5" s="3" t="s">
        <v>115</v>
      </c>
      <c r="B5" s="204">
        <f>'Summary and sign-off'!B5:F5</f>
        <v>44742</v>
      </c>
      <c r="C5" s="204"/>
      <c r="D5" s="204"/>
      <c r="E5" s="204"/>
    </row>
    <row r="6" spans="1:6" ht="21" customHeight="1">
      <c r="A6" s="3" t="s">
        <v>116</v>
      </c>
      <c r="B6" s="198" t="s">
        <v>84</v>
      </c>
      <c r="C6" s="198"/>
      <c r="D6" s="198"/>
      <c r="E6" s="198"/>
      <c r="F6" s="23"/>
    </row>
    <row r="7" spans="1:6" ht="21" customHeight="1">
      <c r="A7" s="3" t="s">
        <v>58</v>
      </c>
      <c r="B7" s="198" t="s">
        <v>86</v>
      </c>
      <c r="C7" s="198"/>
      <c r="D7" s="198"/>
      <c r="E7" s="198"/>
      <c r="F7" s="23"/>
    </row>
    <row r="8" spans="1:6" ht="35.25" customHeight="1">
      <c r="A8" s="208" t="s">
        <v>187</v>
      </c>
      <c r="B8" s="208"/>
      <c r="C8" s="215"/>
      <c r="D8" s="215"/>
      <c r="E8" s="215"/>
    </row>
    <row r="9" spans="1:6" ht="35.25" customHeight="1">
      <c r="A9" s="216" t="s">
        <v>188</v>
      </c>
      <c r="B9" s="217"/>
      <c r="C9" s="217"/>
      <c r="D9" s="217"/>
      <c r="E9" s="217"/>
    </row>
    <row r="10" spans="1:6" ht="27" customHeight="1">
      <c r="A10" s="24" t="s">
        <v>121</v>
      </c>
      <c r="B10" s="24" t="s">
        <v>65</v>
      </c>
      <c r="C10" s="24" t="s">
        <v>189</v>
      </c>
      <c r="D10" s="24" t="s">
        <v>190</v>
      </c>
      <c r="E10" s="24" t="s">
        <v>125</v>
      </c>
      <c r="F10" s="20"/>
    </row>
    <row r="11" spans="1:6" s="2" customFormat="1" hidden="1">
      <c r="A11" s="98"/>
      <c r="B11" s="95"/>
      <c r="C11" s="99"/>
      <c r="D11" s="99"/>
      <c r="E11" s="100"/>
    </row>
    <row r="12" spans="1:6" s="2" customFormat="1">
      <c r="A12" s="110">
        <v>44410</v>
      </c>
      <c r="B12" s="111">
        <v>8.74</v>
      </c>
      <c r="C12" s="115" t="s">
        <v>191</v>
      </c>
      <c r="D12" s="115" t="s">
        <v>192</v>
      </c>
      <c r="E12" s="116" t="s">
        <v>166</v>
      </c>
    </row>
    <row r="13" spans="1:6" s="2" customFormat="1">
      <c r="A13" s="196" t="s">
        <v>193</v>
      </c>
      <c r="B13" s="111">
        <v>443.92</v>
      </c>
      <c r="C13" s="115" t="s">
        <v>194</v>
      </c>
      <c r="D13" s="115" t="s">
        <v>195</v>
      </c>
      <c r="E13" s="116" t="s">
        <v>166</v>
      </c>
    </row>
    <row r="14" spans="1:6" s="2" customFormat="1">
      <c r="A14" s="196" t="s">
        <v>193</v>
      </c>
      <c r="B14" s="111">
        <v>436.03</v>
      </c>
      <c r="C14" s="115" t="s">
        <v>196</v>
      </c>
      <c r="D14" s="115" t="s">
        <v>197</v>
      </c>
      <c r="E14" s="116" t="s">
        <v>166</v>
      </c>
    </row>
    <row r="15" spans="1:6" s="2" customFormat="1">
      <c r="A15" s="110"/>
      <c r="B15" s="111"/>
      <c r="C15" s="115"/>
      <c r="D15" s="115"/>
      <c r="E15" s="116"/>
    </row>
    <row r="16" spans="1:6" s="2" customFormat="1">
      <c r="A16" s="110"/>
      <c r="B16" s="111"/>
      <c r="C16" s="115"/>
      <c r="D16" s="115"/>
      <c r="E16" s="116"/>
    </row>
    <row r="17" spans="1:6" s="2" customFormat="1">
      <c r="A17" s="110"/>
      <c r="B17" s="129"/>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t="s">
        <v>198</v>
      </c>
      <c r="D22" s="115"/>
      <c r="E22" s="116"/>
    </row>
    <row r="23" spans="1:6" s="2" customFormat="1">
      <c r="A23" s="114"/>
      <c r="B23" s="111"/>
      <c r="C23" s="115"/>
      <c r="D23" s="115"/>
      <c r="E23" s="116"/>
    </row>
    <row r="24" spans="1:6" s="2" customFormat="1" hidden="1">
      <c r="A24" s="98"/>
      <c r="B24" s="95"/>
      <c r="C24" s="99"/>
      <c r="D24" s="99"/>
      <c r="E24" s="100"/>
    </row>
    <row r="25" spans="1:6" ht="34.5" customHeight="1">
      <c r="A25" s="53" t="s">
        <v>199</v>
      </c>
      <c r="B25" s="62">
        <f>SUM(B11:B24)</f>
        <v>888.69</v>
      </c>
      <c r="C25" s="69" t="str">
        <f>IF(SUBTOTAL(3,B11:B24)=SUBTOTAL(103,B11:B24),'Summary and sign-off'!$A$48,'Summary and sign-off'!$A$49)</f>
        <v>Check - there are no hidden rows with data</v>
      </c>
      <c r="D25" s="205" t="str">
        <f>IF('Summary and sign-off'!F59='Summary and sign-off'!F54,'Summary and sign-off'!A51,'Summary and sign-off'!A50)</f>
        <v>Check - each entry provides sufficient information</v>
      </c>
      <c r="E25" s="205"/>
    </row>
    <row r="26" spans="1:6" ht="14.25" customHeight="1">
      <c r="B26" s="17"/>
      <c r="C26" s="17"/>
      <c r="D26" s="17"/>
      <c r="E26" s="17"/>
    </row>
    <row r="27" spans="1:6">
      <c r="A27" s="18" t="s">
        <v>200</v>
      </c>
      <c r="B27" s="17"/>
      <c r="C27" s="17"/>
      <c r="D27" s="17"/>
      <c r="E27" s="17"/>
    </row>
    <row r="28" spans="1:6" ht="12.75" customHeight="1">
      <c r="A28" s="20" t="s">
        <v>171</v>
      </c>
      <c r="B28" s="17"/>
      <c r="C28" s="17"/>
      <c r="D28" s="17"/>
      <c r="E28" s="17"/>
    </row>
    <row r="29" spans="1:6">
      <c r="A29" s="20" t="s">
        <v>82</v>
      </c>
      <c r="B29" s="19"/>
      <c r="C29" s="17"/>
      <c r="D29" s="17"/>
      <c r="E29" s="17"/>
      <c r="F29" s="17"/>
    </row>
    <row r="30" spans="1:6">
      <c r="A30" s="20" t="s">
        <v>185</v>
      </c>
      <c r="C30" s="17"/>
      <c r="D30" s="17"/>
      <c r="E30" s="17"/>
      <c r="F30" s="17"/>
    </row>
    <row r="31" spans="1:6" ht="12.75" customHeight="1">
      <c r="A31" s="20" t="s">
        <v>186</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B18:B24 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4"/>
  <sheetViews>
    <sheetView tabSelected="1" topLeftCell="A28" zoomScaleNormal="100" workbookViewId="0" xr3:uid="{78B4E459-6924-5F8B-B7BA-2DD04133E49E}">
      <selection activeCell="G1" sqref="G1:G1048576"/>
    </sheetView>
  </sheetViews>
  <sheetFormatPr defaultColWidth="0" defaultRowHeight="12.75" zeroHeight="1"/>
  <cols>
    <col min="1" max="1" width="35.85546875" customWidth="1"/>
    <col min="2" max="2" width="60.85546875" customWidth="1"/>
    <col min="3" max="3" width="15.42578125" customWidth="1"/>
    <col min="4" max="4" width="36.42578125" customWidth="1"/>
    <col min="5" max="5" width="20.42578125" customWidth="1"/>
    <col min="6" max="6" width="31.5703125" customWidth="1"/>
    <col min="7" max="7" width="23.140625" hidden="1" customWidth="1"/>
    <col min="8" max="10" width="9.140625" hidden="1" customWidth="1"/>
    <col min="11" max="15" width="0" hidden="1" customWidth="1"/>
  </cols>
  <sheetData>
    <row r="1" spans="1:7" ht="26.25" customHeight="1">
      <c r="A1" s="200" t="s">
        <v>201</v>
      </c>
      <c r="B1" s="200"/>
      <c r="C1" s="200"/>
      <c r="D1" s="200"/>
      <c r="E1" s="200"/>
      <c r="F1" s="200"/>
    </row>
    <row r="2" spans="1:7" ht="21" customHeight="1">
      <c r="A2" s="3" t="s">
        <v>52</v>
      </c>
      <c r="B2" s="204" t="str">
        <f>'Summary and sign-off'!B2:F2</f>
        <v xml:space="preserve">Department of Internal Affairs </v>
      </c>
      <c r="C2" s="204"/>
      <c r="D2" s="204"/>
      <c r="E2" s="204"/>
      <c r="F2" s="204"/>
    </row>
    <row r="3" spans="1:7" ht="21" customHeight="1">
      <c r="A3" s="3" t="s">
        <v>113</v>
      </c>
      <c r="B3" s="204" t="str">
        <f>'Summary and sign-off'!B3:F3</f>
        <v xml:space="preserve">Paul James </v>
      </c>
      <c r="C3" s="204"/>
      <c r="D3" s="204"/>
      <c r="E3" s="204"/>
      <c r="F3" s="204"/>
    </row>
    <row r="4" spans="1:7" ht="21" customHeight="1">
      <c r="A4" s="3" t="s">
        <v>114</v>
      </c>
      <c r="B4" s="204">
        <f>'Summary and sign-off'!B4:F4</f>
        <v>44378</v>
      </c>
      <c r="C4" s="204"/>
      <c r="D4" s="204"/>
      <c r="E4" s="204"/>
      <c r="F4" s="204"/>
    </row>
    <row r="5" spans="1:7" ht="21" customHeight="1">
      <c r="A5" s="3" t="s">
        <v>115</v>
      </c>
      <c r="B5" s="204">
        <f>'Summary and sign-off'!B5:F5</f>
        <v>44742</v>
      </c>
      <c r="C5" s="204"/>
      <c r="D5" s="204"/>
      <c r="E5" s="204"/>
      <c r="F5" s="204"/>
    </row>
    <row r="6" spans="1:7" ht="21" customHeight="1">
      <c r="A6" s="3" t="s">
        <v>202</v>
      </c>
      <c r="B6" s="198" t="s">
        <v>84</v>
      </c>
      <c r="C6" s="198"/>
      <c r="D6" s="198"/>
      <c r="E6" s="198"/>
      <c r="F6" s="198"/>
    </row>
    <row r="7" spans="1:7" ht="21" customHeight="1">
      <c r="A7" s="3" t="s">
        <v>58</v>
      </c>
      <c r="B7" s="198" t="s">
        <v>86</v>
      </c>
      <c r="C7" s="198"/>
      <c r="D7" s="198"/>
      <c r="E7" s="198"/>
      <c r="F7" s="198"/>
    </row>
    <row r="8" spans="1:7" ht="36" customHeight="1">
      <c r="A8" s="208" t="s">
        <v>203</v>
      </c>
      <c r="B8" s="208"/>
      <c r="C8" s="208"/>
      <c r="D8" s="208"/>
      <c r="E8" s="208"/>
      <c r="F8" s="208"/>
    </row>
    <row r="9" spans="1:7" ht="36" customHeight="1">
      <c r="A9" s="216" t="s">
        <v>204</v>
      </c>
      <c r="B9" s="217"/>
      <c r="C9" s="217"/>
      <c r="D9" s="217"/>
      <c r="E9" s="217"/>
      <c r="F9" s="217"/>
    </row>
    <row r="10" spans="1:7" ht="39" customHeight="1">
      <c r="A10" s="24" t="s">
        <v>121</v>
      </c>
      <c r="B10" s="108" t="s">
        <v>205</v>
      </c>
      <c r="C10" s="108" t="s">
        <v>206</v>
      </c>
      <c r="D10" s="108" t="s">
        <v>207</v>
      </c>
      <c r="E10" s="108" t="s">
        <v>208</v>
      </c>
      <c r="F10" s="108" t="s">
        <v>209</v>
      </c>
      <c r="G10" s="122"/>
    </row>
    <row r="11" spans="1:7" s="2" customFormat="1" hidden="1">
      <c r="A11" s="94"/>
      <c r="B11" s="99"/>
      <c r="C11" s="101"/>
      <c r="D11" s="99"/>
      <c r="E11" s="102"/>
      <c r="F11" s="100"/>
    </row>
    <row r="12" spans="1:7" s="2" customFormat="1" ht="38.25">
      <c r="A12" s="110">
        <v>44385</v>
      </c>
      <c r="B12" s="117" t="s">
        <v>210</v>
      </c>
      <c r="C12" s="118" t="s">
        <v>99</v>
      </c>
      <c r="D12" s="117" t="s">
        <v>211</v>
      </c>
      <c r="E12" s="119" t="s">
        <v>94</v>
      </c>
      <c r="F12" s="120"/>
      <c r="G12" s="123"/>
    </row>
    <row r="13" spans="1:7" s="2" customFormat="1">
      <c r="A13" s="110">
        <v>44399</v>
      </c>
      <c r="B13" s="117" t="s">
        <v>212</v>
      </c>
      <c r="C13" s="118" t="s">
        <v>99</v>
      </c>
      <c r="D13" s="117" t="s">
        <v>213</v>
      </c>
      <c r="E13" s="119" t="s">
        <v>94</v>
      </c>
      <c r="F13" s="120"/>
      <c r="G13" s="123"/>
    </row>
    <row r="14" spans="1:7" s="2" customFormat="1">
      <c r="A14" s="110">
        <v>44413</v>
      </c>
      <c r="B14" s="117" t="s">
        <v>214</v>
      </c>
      <c r="C14" s="118" t="s">
        <v>99</v>
      </c>
      <c r="D14" s="117" t="s">
        <v>215</v>
      </c>
      <c r="E14" s="119" t="s">
        <v>94</v>
      </c>
      <c r="F14" s="120" t="s">
        <v>216</v>
      </c>
      <c r="G14" s="123"/>
    </row>
    <row r="15" spans="1:7" s="2" customFormat="1">
      <c r="A15" s="110">
        <v>44412</v>
      </c>
      <c r="B15" s="117" t="s">
        <v>217</v>
      </c>
      <c r="C15" s="118" t="s">
        <v>99</v>
      </c>
      <c r="D15" s="117" t="s">
        <v>218</v>
      </c>
      <c r="E15" s="119" t="s">
        <v>94</v>
      </c>
      <c r="F15" s="120"/>
      <c r="G15" s="123"/>
    </row>
    <row r="16" spans="1:7" s="2" customFormat="1">
      <c r="A16" s="110">
        <v>44462</v>
      </c>
      <c r="B16" s="117" t="s">
        <v>219</v>
      </c>
      <c r="C16" s="118" t="s">
        <v>99</v>
      </c>
      <c r="D16" s="117" t="s">
        <v>220</v>
      </c>
      <c r="E16" s="119" t="s">
        <v>94</v>
      </c>
      <c r="F16" s="120" t="s">
        <v>216</v>
      </c>
      <c r="G16" s="123"/>
    </row>
    <row r="17" spans="1:7" s="2" customFormat="1">
      <c r="A17" s="110">
        <v>44409</v>
      </c>
      <c r="B17" s="117" t="s">
        <v>221</v>
      </c>
      <c r="C17" s="118" t="s">
        <v>99</v>
      </c>
      <c r="D17" s="117" t="s">
        <v>222</v>
      </c>
      <c r="E17" s="119" t="s">
        <v>94</v>
      </c>
      <c r="F17" s="120"/>
      <c r="G17" s="123"/>
    </row>
    <row r="18" spans="1:7" s="2" customFormat="1" ht="25.5">
      <c r="A18" s="110">
        <v>44398</v>
      </c>
      <c r="B18" s="117" t="s">
        <v>223</v>
      </c>
      <c r="C18" s="118" t="s">
        <v>99</v>
      </c>
      <c r="D18" s="117" t="s">
        <v>224</v>
      </c>
      <c r="E18" s="119" t="s">
        <v>225</v>
      </c>
      <c r="F18" s="120"/>
      <c r="G18" s="124"/>
    </row>
    <row r="19" spans="1:7" s="2" customFormat="1" ht="25.5">
      <c r="A19" s="110">
        <v>44445</v>
      </c>
      <c r="B19" s="117" t="s">
        <v>226</v>
      </c>
      <c r="C19" s="118" t="s">
        <v>99</v>
      </c>
      <c r="D19" s="117" t="s">
        <v>227</v>
      </c>
      <c r="E19" s="119" t="s">
        <v>94</v>
      </c>
      <c r="F19" s="190" t="s">
        <v>228</v>
      </c>
      <c r="G19" s="123"/>
    </row>
    <row r="20" spans="1:7" s="2" customFormat="1" ht="25.5">
      <c r="A20" s="110">
        <v>44545</v>
      </c>
      <c r="B20" s="117" t="s">
        <v>229</v>
      </c>
      <c r="C20" s="118" t="s">
        <v>99</v>
      </c>
      <c r="D20" s="117" t="s">
        <v>230</v>
      </c>
      <c r="E20" s="119" t="s">
        <v>94</v>
      </c>
      <c r="F20" s="120"/>
      <c r="G20" s="123"/>
    </row>
    <row r="21" spans="1:7" s="2" customFormat="1">
      <c r="A21" s="110">
        <v>44490</v>
      </c>
      <c r="B21" s="117" t="s">
        <v>231</v>
      </c>
      <c r="C21" s="118" t="s">
        <v>99</v>
      </c>
      <c r="D21" s="117" t="s">
        <v>232</v>
      </c>
      <c r="E21" s="119" t="s">
        <v>94</v>
      </c>
      <c r="F21" s="120"/>
      <c r="G21" s="123"/>
    </row>
    <row r="22" spans="1:7" s="2" customFormat="1">
      <c r="A22" s="110">
        <v>44490</v>
      </c>
      <c r="B22" s="117" t="s">
        <v>233</v>
      </c>
      <c r="C22" s="118" t="s">
        <v>100</v>
      </c>
      <c r="D22" s="117" t="s">
        <v>234</v>
      </c>
      <c r="E22" s="119" t="s">
        <v>94</v>
      </c>
      <c r="F22" s="120"/>
      <c r="G22" s="124"/>
    </row>
    <row r="23" spans="1:7" s="2" customFormat="1" ht="39" customHeight="1">
      <c r="A23" s="110">
        <v>44435</v>
      </c>
      <c r="B23" s="117" t="s">
        <v>235</v>
      </c>
      <c r="C23" s="118" t="s">
        <v>99</v>
      </c>
      <c r="D23" s="117" t="s">
        <v>236</v>
      </c>
      <c r="E23" s="119" t="s">
        <v>94</v>
      </c>
      <c r="F23" s="120" t="s">
        <v>237</v>
      </c>
      <c r="G23" s="123"/>
    </row>
    <row r="24" spans="1:7" s="2" customFormat="1">
      <c r="A24" s="110">
        <v>44504</v>
      </c>
      <c r="B24" s="117" t="s">
        <v>238</v>
      </c>
      <c r="C24" s="118" t="s">
        <v>100</v>
      </c>
      <c r="D24" s="117" t="s">
        <v>239</v>
      </c>
      <c r="E24" s="119" t="s">
        <v>94</v>
      </c>
      <c r="F24" s="120"/>
      <c r="G24" s="123"/>
    </row>
    <row r="25" spans="1:7" s="2" customFormat="1" ht="15">
      <c r="A25" s="110">
        <v>44504</v>
      </c>
      <c r="B25" s="154" t="s">
        <v>240</v>
      </c>
      <c r="C25" s="118" t="s">
        <v>99</v>
      </c>
      <c r="D25" s="154" t="s">
        <v>241</v>
      </c>
      <c r="E25" s="119" t="s">
        <v>94</v>
      </c>
      <c r="F25" s="120"/>
      <c r="G25" s="123"/>
    </row>
    <row r="26" spans="1:7" s="2" customFormat="1">
      <c r="A26" s="110">
        <v>44511</v>
      </c>
      <c r="B26" s="117" t="s">
        <v>242</v>
      </c>
      <c r="C26" s="118" t="s">
        <v>99</v>
      </c>
      <c r="D26" s="117" t="s">
        <v>243</v>
      </c>
      <c r="E26" s="119" t="s">
        <v>94</v>
      </c>
      <c r="F26" s="120"/>
      <c r="G26" s="123"/>
    </row>
    <row r="27" spans="1:7" s="2" customFormat="1">
      <c r="A27" s="110">
        <v>44629</v>
      </c>
      <c r="B27" s="117" t="s">
        <v>244</v>
      </c>
      <c r="C27" s="118" t="s">
        <v>100</v>
      </c>
      <c r="D27" s="117" t="s">
        <v>245</v>
      </c>
      <c r="E27" s="119" t="s">
        <v>94</v>
      </c>
      <c r="F27" s="120"/>
      <c r="G27" s="123"/>
    </row>
    <row r="28" spans="1:7" s="2" customFormat="1">
      <c r="A28" s="110">
        <v>44593</v>
      </c>
      <c r="B28" s="117" t="s">
        <v>246</v>
      </c>
      <c r="C28" s="118" t="s">
        <v>99</v>
      </c>
      <c r="D28" s="117" t="s">
        <v>239</v>
      </c>
      <c r="E28" s="119" t="s">
        <v>94</v>
      </c>
      <c r="F28" s="120"/>
      <c r="G28" s="123"/>
    </row>
    <row r="29" spans="1:7" s="2" customFormat="1">
      <c r="A29" s="110">
        <v>44643</v>
      </c>
      <c r="B29" s="117" t="s">
        <v>247</v>
      </c>
      <c r="C29" s="118" t="s">
        <v>99</v>
      </c>
      <c r="D29" s="117" t="s">
        <v>248</v>
      </c>
      <c r="E29" s="119" t="s">
        <v>94</v>
      </c>
      <c r="F29" s="120"/>
      <c r="G29" s="123"/>
    </row>
    <row r="30" spans="1:7" s="2" customFormat="1">
      <c r="A30" s="110">
        <v>44615</v>
      </c>
      <c r="B30" s="117" t="s">
        <v>249</v>
      </c>
      <c r="C30" s="118" t="s">
        <v>100</v>
      </c>
      <c r="D30" s="117" t="s">
        <v>250</v>
      </c>
      <c r="E30" s="119" t="s">
        <v>94</v>
      </c>
      <c r="F30" s="120"/>
      <c r="G30" s="123"/>
    </row>
    <row r="31" spans="1:7" s="2" customFormat="1" ht="17.25" customHeight="1">
      <c r="A31" s="110">
        <v>44544</v>
      </c>
      <c r="B31" s="117" t="s">
        <v>251</v>
      </c>
      <c r="C31" s="118" t="s">
        <v>99</v>
      </c>
      <c r="D31" s="117" t="s">
        <v>252</v>
      </c>
      <c r="E31" s="119" t="s">
        <v>253</v>
      </c>
      <c r="F31" s="120"/>
      <c r="G31" s="123"/>
    </row>
    <row r="32" spans="1:7" s="2" customFormat="1">
      <c r="A32" s="110">
        <v>44587</v>
      </c>
      <c r="B32" s="117" t="s">
        <v>254</v>
      </c>
      <c r="C32" s="118" t="s">
        <v>100</v>
      </c>
      <c r="D32" s="117" t="s">
        <v>255</v>
      </c>
      <c r="E32" s="119" t="s">
        <v>94</v>
      </c>
      <c r="F32" s="120"/>
      <c r="G32" s="123"/>
    </row>
    <row r="33" spans="1:7" s="2" customFormat="1" ht="25.5">
      <c r="A33" s="110">
        <v>44608</v>
      </c>
      <c r="B33" s="117" t="s">
        <v>256</v>
      </c>
      <c r="C33" s="118" t="s">
        <v>100</v>
      </c>
      <c r="D33" s="117" t="s">
        <v>257</v>
      </c>
      <c r="E33" s="119" t="s">
        <v>94</v>
      </c>
      <c r="F33" s="120"/>
      <c r="G33" s="123"/>
    </row>
    <row r="34" spans="1:7" s="2" customFormat="1">
      <c r="A34" s="110">
        <v>44622</v>
      </c>
      <c r="B34" s="117" t="s">
        <v>258</v>
      </c>
      <c r="C34" s="118" t="s">
        <v>100</v>
      </c>
      <c r="D34" s="117" t="s">
        <v>259</v>
      </c>
      <c r="E34" s="119" t="s">
        <v>94</v>
      </c>
      <c r="F34" s="120"/>
      <c r="G34" s="123"/>
    </row>
    <row r="35" spans="1:7" s="2" customFormat="1">
      <c r="A35" s="110">
        <v>44740</v>
      </c>
      <c r="B35" s="117" t="s">
        <v>260</v>
      </c>
      <c r="C35" s="118" t="s">
        <v>100</v>
      </c>
      <c r="D35" s="117" t="s">
        <v>261</v>
      </c>
      <c r="E35" s="119" t="s">
        <v>94</v>
      </c>
      <c r="F35" s="120"/>
      <c r="G35" s="123"/>
    </row>
    <row r="36" spans="1:7" s="2" customFormat="1">
      <c r="A36" s="110">
        <v>44664</v>
      </c>
      <c r="B36" s="117" t="s">
        <v>262</v>
      </c>
      <c r="C36" s="118" t="s">
        <v>99</v>
      </c>
      <c r="D36" s="117" t="s">
        <v>263</v>
      </c>
      <c r="E36" s="119" t="s">
        <v>94</v>
      </c>
      <c r="F36" s="120"/>
      <c r="G36" s="123"/>
    </row>
    <row r="37" spans="1:7" s="2" customFormat="1">
      <c r="A37" s="110">
        <v>44693</v>
      </c>
      <c r="B37" s="117" t="s">
        <v>264</v>
      </c>
      <c r="C37" s="118" t="s">
        <v>100</v>
      </c>
      <c r="D37" s="117" t="s">
        <v>265</v>
      </c>
      <c r="E37" s="119" t="s">
        <v>94</v>
      </c>
      <c r="F37" s="120"/>
      <c r="G37" s="123"/>
    </row>
    <row r="38" spans="1:7" s="2" customFormat="1">
      <c r="A38" s="110">
        <v>44676</v>
      </c>
      <c r="B38" s="117" t="s">
        <v>266</v>
      </c>
      <c r="C38" s="118" t="s">
        <v>99</v>
      </c>
      <c r="D38" s="117" t="s">
        <v>267</v>
      </c>
      <c r="E38" s="119" t="s">
        <v>94</v>
      </c>
      <c r="F38" s="120"/>
      <c r="G38" s="123"/>
    </row>
    <row r="39" spans="1:7" s="2" customFormat="1">
      <c r="A39" s="110">
        <v>44685</v>
      </c>
      <c r="B39" s="117" t="s">
        <v>268</v>
      </c>
      <c r="C39" s="118" t="s">
        <v>99</v>
      </c>
      <c r="D39" s="117" t="s">
        <v>269</v>
      </c>
      <c r="E39" s="119" t="s">
        <v>94</v>
      </c>
      <c r="F39" s="120"/>
      <c r="G39" s="123"/>
    </row>
    <row r="40" spans="1:7" s="2" customFormat="1">
      <c r="A40" s="110">
        <v>44678</v>
      </c>
      <c r="B40" s="117" t="s">
        <v>270</v>
      </c>
      <c r="C40" s="118" t="s">
        <v>100</v>
      </c>
      <c r="D40" s="117" t="s">
        <v>271</v>
      </c>
      <c r="E40" s="119" t="s">
        <v>94</v>
      </c>
      <c r="F40" s="120"/>
      <c r="G40" s="123"/>
    </row>
    <row r="41" spans="1:7" s="2" customFormat="1" ht="25.5">
      <c r="A41" s="110">
        <v>44668</v>
      </c>
      <c r="B41" s="117" t="s">
        <v>272</v>
      </c>
      <c r="C41" s="118" t="s">
        <v>100</v>
      </c>
      <c r="D41" s="117" t="s">
        <v>273</v>
      </c>
      <c r="E41" s="119" t="s">
        <v>94</v>
      </c>
      <c r="F41" s="120"/>
      <c r="G41" s="123"/>
    </row>
    <row r="42" spans="1:7" s="2" customFormat="1">
      <c r="A42" s="110">
        <v>44698</v>
      </c>
      <c r="B42" s="117" t="s">
        <v>274</v>
      </c>
      <c r="C42" s="118" t="s">
        <v>100</v>
      </c>
      <c r="D42" s="117" t="s">
        <v>275</v>
      </c>
      <c r="E42" s="119" t="s">
        <v>94</v>
      </c>
      <c r="F42" s="120"/>
      <c r="G42" s="123"/>
    </row>
    <row r="43" spans="1:7" s="2" customFormat="1">
      <c r="A43" s="110">
        <v>44735</v>
      </c>
      <c r="B43" s="117" t="s">
        <v>276</v>
      </c>
      <c r="C43" s="118" t="s">
        <v>99</v>
      </c>
      <c r="D43" s="117" t="s">
        <v>277</v>
      </c>
      <c r="E43" s="119" t="s">
        <v>94</v>
      </c>
      <c r="F43" s="120"/>
      <c r="G43" s="123"/>
    </row>
    <row r="44" spans="1:7" s="2" customFormat="1" ht="25.5">
      <c r="A44" s="110">
        <v>44712</v>
      </c>
      <c r="B44" s="117" t="s">
        <v>278</v>
      </c>
      <c r="C44" s="118" t="s">
        <v>99</v>
      </c>
      <c r="D44" s="117" t="s">
        <v>279</v>
      </c>
      <c r="E44" s="119" t="s">
        <v>94</v>
      </c>
      <c r="F44" s="120"/>
      <c r="G44" s="123"/>
    </row>
    <row r="45" spans="1:7" s="2" customFormat="1">
      <c r="A45" s="110">
        <v>44706</v>
      </c>
      <c r="B45" s="117" t="s">
        <v>280</v>
      </c>
      <c r="C45" s="118" t="s">
        <v>99</v>
      </c>
      <c r="D45" s="117" t="s">
        <v>281</v>
      </c>
      <c r="E45" s="119" t="s">
        <v>94</v>
      </c>
      <c r="F45" s="120"/>
      <c r="G45" s="123"/>
    </row>
    <row r="46" spans="1:7" s="2" customFormat="1">
      <c r="A46" s="110">
        <v>44712</v>
      </c>
      <c r="B46" s="117" t="s">
        <v>282</v>
      </c>
      <c r="C46" s="118" t="s">
        <v>100</v>
      </c>
      <c r="D46" s="117" t="s">
        <v>283</v>
      </c>
      <c r="E46" s="119" t="s">
        <v>94</v>
      </c>
      <c r="F46" s="120"/>
      <c r="G46" s="123"/>
    </row>
    <row r="47" spans="1:7" s="2" customFormat="1">
      <c r="A47" s="110">
        <v>44715</v>
      </c>
      <c r="B47" s="117" t="s">
        <v>284</v>
      </c>
      <c r="C47" s="118" t="s">
        <v>99</v>
      </c>
      <c r="D47" s="117" t="s">
        <v>285</v>
      </c>
      <c r="E47" s="119" t="s">
        <v>94</v>
      </c>
      <c r="F47" s="120"/>
      <c r="G47" s="123"/>
    </row>
    <row r="48" spans="1:7" s="2" customFormat="1">
      <c r="A48" s="110">
        <v>44713</v>
      </c>
      <c r="B48" s="117" t="s">
        <v>286</v>
      </c>
      <c r="C48" s="118" t="s">
        <v>99</v>
      </c>
      <c r="D48" s="117" t="s">
        <v>287</v>
      </c>
      <c r="E48" s="119" t="s">
        <v>94</v>
      </c>
      <c r="F48" s="120"/>
      <c r="G48" s="123"/>
    </row>
    <row r="49" spans="1:7" s="2" customFormat="1" ht="25.5">
      <c r="A49" s="165">
        <v>44715</v>
      </c>
      <c r="B49" s="168" t="s">
        <v>288</v>
      </c>
      <c r="C49" s="171" t="s">
        <v>99</v>
      </c>
      <c r="D49" s="168" t="s">
        <v>289</v>
      </c>
      <c r="E49" s="181" t="s">
        <v>94</v>
      </c>
      <c r="F49" s="182"/>
      <c r="G49" s="123"/>
    </row>
    <row r="50" spans="1:7" s="2" customFormat="1">
      <c r="A50" s="133">
        <v>44721</v>
      </c>
      <c r="B50" s="173" t="s">
        <v>290</v>
      </c>
      <c r="C50" s="172" t="s">
        <v>100</v>
      </c>
      <c r="D50" s="178" t="s">
        <v>291</v>
      </c>
      <c r="E50" s="183" t="s">
        <v>94</v>
      </c>
      <c r="F50" s="173"/>
      <c r="G50" s="131"/>
    </row>
    <row r="51" spans="1:7" s="2" customFormat="1" hidden="1">
      <c r="A51" s="174"/>
      <c r="B51" s="175"/>
      <c r="C51" s="176"/>
      <c r="D51" s="179"/>
      <c r="E51" s="184"/>
      <c r="F51" s="175"/>
    </row>
    <row r="52" spans="1:7" s="2" customFormat="1">
      <c r="A52" s="133">
        <v>44713</v>
      </c>
      <c r="B52" s="177" t="s">
        <v>292</v>
      </c>
      <c r="C52" s="172" t="s">
        <v>100</v>
      </c>
      <c r="D52" s="180" t="s">
        <v>287</v>
      </c>
      <c r="E52" s="183" t="s">
        <v>94</v>
      </c>
      <c r="F52" s="177"/>
      <c r="G52" s="185"/>
    </row>
    <row r="53" spans="1:7" s="2" customFormat="1">
      <c r="A53" s="133">
        <v>44728</v>
      </c>
      <c r="B53" s="177" t="s">
        <v>293</v>
      </c>
      <c r="C53" s="172" t="s">
        <v>100</v>
      </c>
      <c r="D53" s="180" t="s">
        <v>294</v>
      </c>
      <c r="E53" s="183" t="s">
        <v>94</v>
      </c>
      <c r="F53" s="180"/>
      <c r="G53" s="186"/>
    </row>
    <row r="54" spans="1:7" s="2" customFormat="1" ht="25.5">
      <c r="A54" s="133">
        <v>44728</v>
      </c>
      <c r="B54" s="177" t="s">
        <v>295</v>
      </c>
      <c r="C54" s="172" t="s">
        <v>100</v>
      </c>
      <c r="D54" s="180" t="s">
        <v>296</v>
      </c>
      <c r="E54" s="188" t="s">
        <v>94</v>
      </c>
      <c r="F54" s="177"/>
      <c r="G54" s="186"/>
    </row>
    <row r="55" spans="1:7" s="2" customFormat="1" ht="25.5">
      <c r="A55" s="133">
        <v>44741</v>
      </c>
      <c r="B55" s="177" t="s">
        <v>297</v>
      </c>
      <c r="C55" s="172" t="s">
        <v>99</v>
      </c>
      <c r="D55" s="177" t="s">
        <v>298</v>
      </c>
      <c r="E55" s="189" t="s">
        <v>94</v>
      </c>
      <c r="F55" s="177"/>
      <c r="G55" s="186"/>
    </row>
    <row r="56" spans="1:7" s="2" customFormat="1">
      <c r="A56" s="133">
        <v>44739</v>
      </c>
      <c r="B56" s="177" t="s">
        <v>299</v>
      </c>
      <c r="C56" s="172" t="s">
        <v>99</v>
      </c>
      <c r="D56" s="180" t="s">
        <v>300</v>
      </c>
      <c r="E56" s="188" t="s">
        <v>94</v>
      </c>
      <c r="F56" s="177"/>
      <c r="G56" s="186"/>
    </row>
    <row r="57" spans="1:7" s="2" customFormat="1" ht="25.5">
      <c r="A57" s="133">
        <v>44735</v>
      </c>
      <c r="B57" s="177" t="s">
        <v>301</v>
      </c>
      <c r="C57" s="172" t="s">
        <v>99</v>
      </c>
      <c r="D57" s="180" t="s">
        <v>302</v>
      </c>
      <c r="E57" s="188" t="s">
        <v>94</v>
      </c>
      <c r="F57" s="177"/>
      <c r="G57" s="186" t="s">
        <v>303</v>
      </c>
    </row>
    <row r="58" spans="1:7" ht="34.5" customHeight="1">
      <c r="A58" s="170" t="s">
        <v>304</v>
      </c>
      <c r="B58" s="169" t="s">
        <v>305</v>
      </c>
      <c r="C58" s="166">
        <f>C59+C60</f>
        <v>39</v>
      </c>
      <c r="D58" s="167" t="str">
        <f>IF(SUBTOTAL(3,C11:C51)=SUBTOTAL(103,C11:C51),'Summary and sign-off'!$A$48,'Summary and sign-off'!$A$49)</f>
        <v>Check - there are no hidden rows with data</v>
      </c>
      <c r="E58" s="218" t="str">
        <f>IF('Summary and sign-off'!F60='Summary and sign-off'!F54,'Summary and sign-off'!A52,'Summary and sign-off'!A50)</f>
        <v>Check - each entry provides sufficient information</v>
      </c>
      <c r="F58" s="219"/>
      <c r="G58" s="187"/>
    </row>
    <row r="59" spans="1:7" ht="25.5" customHeight="1">
      <c r="A59" s="54"/>
      <c r="B59" s="55" t="s">
        <v>99</v>
      </c>
      <c r="C59" s="56">
        <f>COUNTIF(C11:C51,'Summary and sign-off'!A45)</f>
        <v>25</v>
      </c>
      <c r="D59" s="14"/>
      <c r="E59" s="15"/>
      <c r="F59" s="16"/>
    </row>
    <row r="60" spans="1:7" ht="25.5" customHeight="1">
      <c r="A60" s="54"/>
      <c r="B60" s="55" t="s">
        <v>100</v>
      </c>
      <c r="C60" s="56">
        <f>COUNTIF(C11:C51,'Summary and sign-off'!A46)</f>
        <v>14</v>
      </c>
      <c r="D60" s="14"/>
      <c r="E60" s="15"/>
      <c r="F60" s="16"/>
    </row>
    <row r="61" spans="1:7">
      <c r="A61" s="17"/>
      <c r="B61" s="18"/>
      <c r="C61" s="17"/>
      <c r="D61" s="19"/>
      <c r="E61" s="19"/>
      <c r="F61" s="17"/>
    </row>
    <row r="62" spans="1:7">
      <c r="A62" s="18" t="s">
        <v>200</v>
      </c>
      <c r="B62" s="18"/>
      <c r="C62" s="18"/>
      <c r="D62" s="18"/>
      <c r="E62" s="18"/>
      <c r="F62" s="18"/>
    </row>
    <row r="63" spans="1:7" ht="12.75" customHeight="1">
      <c r="A63" s="20" t="s">
        <v>171</v>
      </c>
      <c r="B63" s="17"/>
      <c r="C63" s="17"/>
      <c r="D63" s="17"/>
      <c r="E63" s="17"/>
    </row>
    <row r="64" spans="1:7">
      <c r="A64" s="20" t="s">
        <v>82</v>
      </c>
      <c r="B64" s="19"/>
      <c r="C64" s="17"/>
      <c r="D64" s="17"/>
      <c r="E64" s="17"/>
      <c r="F64" s="17"/>
    </row>
    <row r="65" spans="1:6">
      <c r="A65" s="20" t="s">
        <v>306</v>
      </c>
      <c r="B65" s="21"/>
      <c r="C65" s="21"/>
      <c r="D65" s="21"/>
      <c r="E65" s="21"/>
      <c r="F65" s="21"/>
    </row>
    <row r="66" spans="1:6" ht="12.75" customHeight="1">
      <c r="A66" s="20" t="s">
        <v>307</v>
      </c>
      <c r="B66" s="17"/>
      <c r="C66" s="17"/>
      <c r="D66" s="17"/>
      <c r="E66" s="17"/>
      <c r="F66" s="17"/>
    </row>
    <row r="67" spans="1:6" ht="13.15" customHeight="1">
      <c r="A67" s="20" t="s">
        <v>308</v>
      </c>
      <c r="B67" s="17"/>
      <c r="C67" s="17"/>
      <c r="D67" s="17"/>
      <c r="E67" s="17"/>
      <c r="F67" s="17"/>
    </row>
    <row r="68" spans="1:6">
      <c r="A68" s="20" t="s">
        <v>309</v>
      </c>
      <c r="C68" s="17"/>
      <c r="D68" s="17"/>
      <c r="E68" s="17"/>
      <c r="F68" s="17"/>
    </row>
    <row r="69" spans="1:6" ht="12.75" customHeight="1">
      <c r="A69" s="20" t="s">
        <v>186</v>
      </c>
      <c r="B69" s="20"/>
      <c r="C69" s="22"/>
      <c r="D69" s="22"/>
      <c r="E69" s="22"/>
      <c r="F69" s="22"/>
    </row>
    <row r="70" spans="1:6" ht="12.75" customHeight="1">
      <c r="A70" s="20"/>
      <c r="B70" s="20"/>
      <c r="C70" s="22"/>
      <c r="D70" s="22"/>
      <c r="E70" s="22"/>
      <c r="F70" s="22"/>
    </row>
    <row r="71" spans="1:6" ht="12.75" hidden="1" customHeight="1">
      <c r="A71" s="20"/>
      <c r="B71" s="20"/>
      <c r="C71" s="22"/>
      <c r="D71" s="22"/>
      <c r="E71" s="22"/>
      <c r="F71" s="22"/>
    </row>
    <row r="72" spans="1:6"/>
    <row r="73" spans="1:6"/>
    <row r="74" spans="1:6" hidden="1">
      <c r="A74" s="18"/>
      <c r="B74" s="18"/>
      <c r="C74" s="18"/>
      <c r="D74" s="18"/>
      <c r="E74" s="18"/>
      <c r="F74" s="18"/>
    </row>
    <row r="75" spans="1:6" hidden="1">
      <c r="A75" s="18"/>
      <c r="B75" s="18"/>
      <c r="C75" s="18"/>
      <c r="D75" s="18"/>
      <c r="E75" s="18"/>
      <c r="F75" s="18"/>
    </row>
    <row r="76" spans="1:6" hidden="1">
      <c r="A76" s="18"/>
      <c r="B76" s="18"/>
      <c r="C76" s="18"/>
      <c r="D76" s="18"/>
      <c r="E76" s="18"/>
      <c r="F76" s="18"/>
    </row>
    <row r="77" spans="1:6" hidden="1">
      <c r="A77" s="18"/>
      <c r="B77" s="18"/>
      <c r="C77" s="18"/>
      <c r="D77" s="18"/>
      <c r="E77" s="18"/>
      <c r="F77" s="18"/>
    </row>
    <row r="78" spans="1:6" hidden="1">
      <c r="A78" s="18"/>
      <c r="B78" s="18"/>
      <c r="C78" s="18"/>
      <c r="D78" s="18"/>
      <c r="E78" s="18"/>
      <c r="F78" s="18"/>
    </row>
    <row r="79" spans="1:6"/>
    <row r="80" spans="1:6"/>
    <row r="81"/>
    <row r="82"/>
    <row r="83"/>
    <row r="84"/>
  </sheetData>
  <sheetProtection formatCells="0" insertRows="0" deleteRows="0"/>
  <dataConsolidate/>
  <mergeCells count="10">
    <mergeCell ref="E58:F5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1:A5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C11:C57</xm:sqref>
        </x14:dataValidation>
        <x14:dataValidation type="list" errorStyle="information" operator="greaterThan" allowBlank="1" showInputMessage="1" prompt="Provide specific $ value if possible" xr:uid="{00000000-0002-0000-0500-000003000000}">
          <x14:formula1>
            <xm:f>'Summary and sign-off'!$A$39:$A$44</xm:f>
          </x14:formula1>
          <xm:sqref>E11:E57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nancial Management Document" ma:contentTypeID="0x0101005496552013C0BA46BE88192D5C6EB20B00D780595C50AF43BC958806758E79C3C300DF9816C56B62084FBBF9513A918EA827" ma:contentTypeVersion="9" ma:contentTypeDescription="Financial Management Content Type" ma:contentTypeScope="" ma:versionID="b761e473773cd95ea14bcb70237b0468">
  <xsd:schema xmlns:xsd="http://www.w3.org/2001/XMLSchema" xmlns:xs="http://www.w3.org/2001/XMLSchema" xmlns:p="http://schemas.microsoft.com/office/2006/metadata/properties" xmlns:ns3="01be4277-2979-4a68-876d-b92b25fceece" xmlns:ns4="85311de4-afe1-4671-a683-c93bf693c152" xmlns:ns5="97138367-2f7f-4ca5-ac52-81246ba2de8b" targetNamespace="http://schemas.microsoft.com/office/2006/metadata/properties" ma:root="true" ma:fieldsID="b77cdbaf202ad14d40a6133b4e530dcf" ns3:_="" ns4:_="" ns5:_="">
    <xsd:import namespace="01be4277-2979-4a68-876d-b92b25fceece"/>
    <xsd:import namespace="85311de4-afe1-4671-a683-c93bf693c152"/>
    <xsd:import namespace="97138367-2f7f-4ca5-ac52-81246ba2de8b"/>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d79f89bf7fe243309bfa2780938cd65c" minOccurs="0"/>
                <xsd:element ref="ns3:C3FinancialYearNo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86d9efd-8d6a-464a-916a-4676e2ac499c" ma:anchorId="a1305e8b-c647-475c-a8d4-e21f1fafbd4a" ma:open="true" ma:isKeyword="false">
      <xsd:complexType>
        <xsd:sequence>
          <xsd:element ref="pc:Terms" minOccurs="0" maxOccurs="1"/>
        </xsd:sequence>
      </xsd:complexType>
    </xsd:element>
    <xsd:element name="C3FinancialYearNote" ma:index="23" nillable="true" ma:taxonomy="true" ma:internalName="C3FinancialYearNote" ma:taxonomyFieldName="C3FinancialYear" ma:displayName="Financial Year" ma:readOnly="false" ma:fieldId="{576f231a-00e6-4d2f-a497-c942067ed5b8}" ma:sspId="caf61cd4-0327-4679-8f8a-6e41773e81e7" ma:termSetId="61e0fec4-8840-4faa-ac0b-e0ab24977a4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9"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79f89bf7fe243309bfa2780938cd65c" ma:index="21" nillable="true" ma:taxonomy="true" ma:internalName="d79f89bf7fe243309bfa2780938cd65c" ma:taxonomyFieldName="DIAFinancialDocumentType" ma:displayName="Financial Document Type" ma:fieldId="{d79f89bf-7fe2-4330-9bfa-2780938cd65c}" ma:sspId="caf61cd4-0327-4679-8f8a-6e41773e81e7" ma:termSetId="7917812c-c5d6-4eea-8150-f19cc64700a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138367-2f7f-4ca5-ac52-81246ba2de8b" elementFormDefault="qualified">
    <xsd:import namespace="http://schemas.microsoft.com/office/2006/documentManagement/types"/>
    <xsd:import namespace="http://schemas.microsoft.com/office/infopath/2007/PartnerControls"/>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5311de4-afe1-4671-a683-c93bf693c152">C326EWCD6JZ2-1459762479-108</_dlc_DocId>
    <_dlc_DocIdUrl xmlns="85311de4-afe1-4671-a683-c93bf693c152">
      <Url>https://dia.cohesion.net.nz/sites/TEA/OCE/TM/_layouts/15/DocIdRedir.aspx?ID=C326EWCD6JZ2-1459762479-108</Url>
      <Description>C326EWCD6JZ2-1459762479-108</Description>
    </_dlc_DocIdUrl>
    <C3TopicNote xmlns="01be4277-2979-4a68-876d-b92b25fceece">
      <Terms xmlns="http://schemas.microsoft.com/office/infopath/2007/PartnerControls"/>
    </C3TopicNote>
    <C3FinancialYearNote xmlns="01be4277-2979-4a68-876d-b92b25fceece">
      <Terms xmlns="http://schemas.microsoft.com/office/infopath/2007/PartnerControls"/>
    </C3FinancialYearNote>
    <TaxCatchAll xmlns="85311de4-afe1-4671-a683-c93bf693c152">
      <Value>23</Value>
      <Value>1</Value>
    </TaxCatchAll>
    <d79f89bf7fe243309bfa2780938cd65c xmlns="85311de4-afe1-4671-a683-c93bf693c152">
      <Terms xmlns="http://schemas.microsoft.com/office/infopath/2007/PartnerControls"/>
    </d79f89bf7fe243309bfa2780938cd65c>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jeb09f582616404f9d46a5642ee103c2>
    <DIANotes xmlns="85311de4-afe1-4671-a683-c93bf693c152" xsi:nil="true"/>
    <SharedWithUsers xmlns="97138367-2f7f-4ca5-ac52-81246ba2de8b">
      <UserInfo>
        <DisplayName>Andrei Zubkov</DisplayName>
        <AccountId>87</AccountId>
        <AccountType/>
      </UserInfo>
      <UserInfo>
        <DisplayName>Alison Barrett</DisplayName>
        <AccountId>157</AccountId>
        <AccountType/>
      </UserInfo>
      <UserInfo>
        <DisplayName>Annika Austin</DisplayName>
        <AccountId>4801</AccountId>
        <AccountType/>
      </UserInfo>
      <UserInfo>
        <DisplayName>Maia Lewis</DisplayName>
        <AccountId>5442</AccountId>
        <AccountType/>
      </UserInfo>
      <UserInfo>
        <DisplayName>Lucy Auberson</DisplayName>
        <AccountId>6612</AccountId>
        <AccountType/>
      </UserInfo>
      <UserInfo>
        <DisplayName>Jayden Harawira-Tupara</DisplayName>
        <AccountId>7126</AccountId>
        <AccountType/>
      </UserInfo>
      <UserInfo>
        <DisplayName>Faaolofaiva Setefano Siu-Magele</DisplayName>
        <AccountId>2619</AccountId>
        <AccountType/>
      </UserInfo>
      <UserInfo>
        <DisplayName>deanna.wirihana@dia.govt.nz</DisplayName>
        <AccountId>7333</AccountId>
        <AccountType/>
      </UserInfo>
    </SharedWithUsers>
  </documentManagement>
</p:properti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AD07BF7A-DD6E-4454-BF2C-40C4A7C9447E}"/>
</file>

<file path=customXml/itemProps4.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CE expenses July 2021 - June 2022</dc:title>
  <dc:subject/>
  <dc:creator>mortensenm</dc:creator>
  <cp:keywords/>
  <dc:description>Version 7 - for review by SIT - ready 2/10/18</dc:description>
  <cp:lastModifiedBy>Maia Lewis</cp:lastModifiedBy>
  <cp:revision/>
  <dcterms:created xsi:type="dcterms:W3CDTF">2010-10-17T20:59:02Z</dcterms:created>
  <dcterms:modified xsi:type="dcterms:W3CDTF">2022-08-11T04:12:02Z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0x0101005496552013C0BA46BE88192D5C6EB20B00D780595C50AF43BC958806758E79C3C300DF9816C56B62084FBBF9513A918EA827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ba5a30af-3279-4f5b-be3e-35e98d39a857</vt:lpwstr>
  </property>
  <property fmtid="{D5CDD505-2E9C-101B-9397-08002B2CF9AE}" pid="10" name="SharedWithUsers">
    <vt:lpwstr>87;#Ken Smart;#157;#Nehalkumar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C3FinancialYear">
    <vt:lpwstr/>
  </property>
  <property fmtid="{D5CDD505-2E9C-101B-9397-08002B2CF9AE}" pid="14" name="DIAFinancialDocumentType">
    <vt:lpwstr/>
  </property>
  <property fmtid="{D5CDD505-2E9C-101B-9397-08002B2CF9AE}" pid="15" name="C3Topic">
    <vt:lpwstr/>
  </property>
  <property fmtid="{D5CDD505-2E9C-101B-9397-08002B2CF9AE}" pid="16" name="DIAReportDocumentType">
    <vt:lpwstr/>
  </property>
  <property fmtid="{D5CDD505-2E9C-101B-9397-08002B2CF9AE}" pid="17" name="DIASecurityClassification">
    <vt:lpwstr>1;#UNCLASSIFIED|875d92a8-67e2-4a32-9472-8fe99549e1eb</vt:lpwstr>
  </property>
  <property fmtid="{D5CDD505-2E9C-101B-9397-08002B2CF9AE}" pid="18" name="DIAEmailContentType">
    <vt:lpwstr>23;#Correspondence|dcd6b05f-dc80-4336-b228-09aebf3d212c</vt:lpwstr>
  </property>
  <property fmtid="{D5CDD505-2E9C-101B-9397-08002B2CF9AE}" pid="19" name="o1bb36cab8364050b628311b6e55db02">
    <vt:lpwstr/>
  </property>
</Properties>
</file>