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dia.cohesion.net.nz/sites/TEA/OCE/TM/Budgeting/"/>
    </mc:Choice>
  </mc:AlternateContent>
  <xr:revisionPtr revIDLastSave="0" documentId="13_ncr:1_{56E1F670-1CE8-49CA-A3F3-643690765CD5}" xr6:coauthVersionLast="47" xr6:coauthVersionMax="47" xr10:uidLastSave="{00000000-0000-0000-0000-000000000000}"/>
  <bookViews>
    <workbookView xWindow="-12480" yWindow="-19890" windowWidth="38700" windowHeight="15225"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benefits'!$A$1:$F$106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1" l="1"/>
  <c r="B40" i="1"/>
  <c r="B38" i="1"/>
  <c r="B35" i="1"/>
  <c r="B27" i="1"/>
  <c r="B24" i="1"/>
  <c r="B15" i="1"/>
  <c r="B43" i="1" l="1"/>
  <c r="B16" i="13" s="1"/>
  <c r="C18" i="1"/>
  <c r="D90" i="4"/>
  <c r="C25" i="3"/>
  <c r="C25" i="2"/>
  <c r="C43" i="1"/>
  <c r="C55" i="1"/>
  <c r="B6" i="13"/>
  <c r="E60" i="13"/>
  <c r="C60" i="13"/>
  <c r="C92" i="4"/>
  <c r="F13" i="13" s="1"/>
  <c r="C91" i="4"/>
  <c r="F12" i="13" s="1"/>
  <c r="B60" i="13"/>
  <c r="B59" i="13"/>
  <c r="D59" i="13"/>
  <c r="B58" i="13"/>
  <c r="F58" i="13"/>
  <c r="D25" i="2" s="1"/>
  <c r="D58" i="13"/>
  <c r="D57" i="13"/>
  <c r="B57" i="13"/>
  <c r="D56" i="13"/>
  <c r="B56" i="13"/>
  <c r="D55" i="13"/>
  <c r="B2" i="4"/>
  <c r="B3" i="4"/>
  <c r="B2" i="3"/>
  <c r="B3" i="3"/>
  <c r="B2" i="2"/>
  <c r="B3" i="2"/>
  <c r="B2" i="1"/>
  <c r="B3" i="1"/>
  <c r="C13" i="13"/>
  <c r="C12" i="13"/>
  <c r="C11" i="13"/>
  <c r="C15" i="13" s="1"/>
  <c r="B5" i="4"/>
  <c r="B4" i="4"/>
  <c r="B5" i="3"/>
  <c r="B4" i="3"/>
  <c r="B5" i="2"/>
  <c r="B4" i="2"/>
  <c r="B5" i="1"/>
  <c r="B4" i="1"/>
  <c r="B55" i="1"/>
  <c r="B17" i="13" s="1"/>
  <c r="B18" i="1"/>
  <c r="B15" i="13" s="1"/>
  <c r="B25" i="3"/>
  <c r="B13" i="13" s="1"/>
  <c r="B25" i="2"/>
  <c r="B12" i="13" s="1"/>
  <c r="B55" i="13"/>
  <c r="C90" i="4" l="1"/>
  <c r="F11" i="13" s="1"/>
  <c r="F60" i="13"/>
  <c r="E90" i="4" s="1"/>
  <c r="F59" i="13"/>
  <c r="D25" i="3" s="1"/>
  <c r="C16" i="13"/>
  <c r="C17" i="13"/>
  <c r="B57" i="1"/>
  <c r="F55" i="13"/>
  <c r="D18" i="1" s="1"/>
  <c r="F56" i="13"/>
  <c r="D43" i="1" s="1"/>
  <c r="B11" i="13"/>
  <c r="F57" i="13"/>
  <c r="D5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1"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6"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<sst xmlns="http://schemas.openxmlformats.org/spreadsheetml/2006/main" count="632" uniqueCount="391">
  <si>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</si>
  <si>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</si>
  <si>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</si>
  <si>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</si>
  <si>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</si>
  <si>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</si>
  <si>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</si>
  <si>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</si>
  <si>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</si>
  <si>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</si>
  <si>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</si>
  <si>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</si>
  <si>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</si>
  <si>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</si>
  <si>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</si>
  <si>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</si>
  <si>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</si>
  <si>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</si>
  <si>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</si>
  <si>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</si>
  <si>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</si>
  <si>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</si>
  <si>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</si>
  <si>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</si>
  <si>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</si>
  <si>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</si>
  <si>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</si>
  <si>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</si>
  <si>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</si>
  <si>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</si>
  <si>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</si>
  <si>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</si>
  <si>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</si>
  <si>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</si>
  <si>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</si>
  <si>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</si>
  <si>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</si>
  <si>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</si>
  <si>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</si>
  <si>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</si>
  <si>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</si>
  <si>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</si>
  <si>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</si>
  <si>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</si>
  <si>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</si>
  <si>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</si>
  <si>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</si>
  <si>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</si>
  <si>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</si>
  <si>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</si>
  <si>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</si>
  <si>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</si>
  <si>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</si>
  <si>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 xml:space="preserve">Department of Internal Affairs </t>
  </si>
  <si>
    <t>Chief Executive**</t>
  </si>
  <si>
    <t>Paul James</t>
  </si>
  <si>
    <t>Disclosure period start***</t>
  </si>
  <si>
    <t>Disclosure period end***</t>
  </si>
  <si>
    <t>Agency totals check</t>
  </si>
  <si>
    <t>Chief Executive approval****</t>
  </si>
  <si>
    <t>This disclosure has not yet been approved by the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</si>
  <si>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</si>
  <si>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</si>
  <si>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</si>
  <si>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</si>
  <si>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</si>
  <si>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</si>
  <si>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</si>
  <si>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</si>
  <si>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</si>
  <si>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</si>
  <si>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</si>
  <si>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</si>
  <si>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</si>
  <si>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</si>
  <si>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</si>
  <si>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</si>
  <si>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</si>
  <si>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</si>
  <si>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</si>
  <si>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</si>
  <si>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</si>
  <si>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</si>
  <si>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</si>
  <si>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</si>
  <si>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</si>
  <si>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</si>
  <si>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</si>
  <si>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</si>
  <si>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</si>
  <si>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</si>
  <si>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</si>
  <si>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</si>
  <si>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</si>
  <si>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</si>
  <si>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</si>
  <si>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</si>
  <si>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</si>
  <si>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</si>
  <si>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</si>
  <si>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</si>
  <si>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</si>
  <si>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</si>
  <si>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</si>
  <si>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</si>
  <si>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</si>
  <si>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</si>
  <si>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</si>
  <si>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</si>
  <si>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</si>
  <si>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</si>
  <si>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</si>
  <si>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</si>
  <si>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</si>
  <si>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</si>
  <si>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</si>
  <si>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</si>
  <si>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</si>
  <si>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</si>
  <si>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</si>
  <si>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</si>
  <si>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</si>
  <si>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</si>
  <si>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</si>
  <si>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</si>
  <si>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Bilateral and stakeholder meetings; connecting with local DIA staff</t>
  </si>
  <si>
    <t>Flights, accommodation, taxis</t>
  </si>
  <si>
    <t>Sydney, AUS</t>
  </si>
  <si>
    <t>ANZSOG First Nations Conference -  Keynote Speaker</t>
  </si>
  <si>
    <t>Brisbane, AUS</t>
  </si>
  <si>
    <t>9th Digital Nations Ministerial Summit - Head of Delegation</t>
  </si>
  <si>
    <t>Korea</t>
  </si>
  <si>
    <t xml:space="preserve">Digital Government Exchange (DGX) </t>
  </si>
  <si>
    <t>Singapore</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</si>
  <si>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</si>
  <si>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</si>
  <si>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</si>
  <si>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Ngāti Porou – Crown Taumata Whakamana Accord Forum (XCCLD)</t>
  </si>
  <si>
    <t>Accommodation</t>
  </si>
  <si>
    <t>GIS</t>
  </si>
  <si>
    <t>Tamaki Makaurau Māori Kaimahi Wananga</t>
  </si>
  <si>
    <t>Flights/Taxi</t>
  </si>
  <si>
    <t>AKL</t>
  </si>
  <si>
    <t>Christchurch Earthquake Appeal Trust Trustees Meeting</t>
  </si>
  <si>
    <t>Flights</t>
  </si>
  <si>
    <t>CHC</t>
  </si>
  <si>
    <t>Flights/Accommodation/airport parking</t>
  </si>
  <si>
    <t>ROT/TRG</t>
  </si>
  <si>
    <t>Cyclone Gabriel Appeal Trust Trustees Meeting (XCCLD)</t>
  </si>
  <si>
    <t>Auckland staff visits and attending Te Matatini</t>
  </si>
  <si>
    <t>Flights/Taxis</t>
  </si>
  <si>
    <t>Attend 60th ISPS Halberg Awards (XCCLLD)</t>
  </si>
  <si>
    <t>Flights/Accommodation</t>
  </si>
  <si>
    <t>National Iwi Chairs forum (XCCLD)</t>
  </si>
  <si>
    <t>KKE</t>
  </si>
  <si>
    <t>Auckland staff visits and stakeholder meetings</t>
  </si>
  <si>
    <t>Flights/Taxi/Airport parking</t>
  </si>
  <si>
    <t>He Whenua Taurikura conference on countering terrorism and violent extremism </t>
  </si>
  <si>
    <t>Accommodation/meal</t>
  </si>
  <si>
    <t>Travelling with Ministers to meet new Mayor of Auckland</t>
  </si>
  <si>
    <t>Flights/Taxis/Airport Parking/Accommodation</t>
  </si>
  <si>
    <t>Christchurch staff visits and stakeholder meetings</t>
  </si>
  <si>
    <t>Flights/ Rental Car</t>
  </si>
  <si>
    <t>Meeting with Iwi leadership on water reforms</t>
  </si>
  <si>
    <t>ELT Retreat -  Accommodation</t>
  </si>
  <si>
    <t>Martinborough</t>
  </si>
  <si>
    <t>Meetings with District Councils</t>
  </si>
  <si>
    <t>Flights, Rental Car</t>
  </si>
  <si>
    <t>HLZ</t>
  </si>
  <si>
    <t>Data Iwi Leaders Hui (POSTPONED)</t>
  </si>
  <si>
    <t>Flights/Accommodation (part-refunded)</t>
  </si>
  <si>
    <t>ROT</t>
  </si>
  <si>
    <t xml:space="preserve">LGNZ Conference </t>
  </si>
  <si>
    <t>Accommodation/Taxi</t>
  </si>
  <si>
    <t>Palmerston North</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</si>
  <si>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</si>
  <si>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</si>
  <si>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</si>
  <si>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</si>
  <si>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Taituara Gala Dinner - Travel Home</t>
  </si>
  <si>
    <t>Taxi</t>
  </si>
  <si>
    <t>WLG</t>
  </si>
  <si>
    <t>Iwi Collective Hui</t>
  </si>
  <si>
    <t>Car Parking</t>
  </si>
  <si>
    <t>Dinner at Australian Deputy High Commisioner's residence with Michael Pezzullo AO, Secretary Home Affairs</t>
  </si>
  <si>
    <t>Panel member for interviews</t>
  </si>
  <si>
    <t>Spirit of Service Awards - Travel Home</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</si>
  <si>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</si>
  <si>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</si>
  <si>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</si>
  <si>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</si>
  <si>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</si>
  <si>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</si>
  <si>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</si>
  <si>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</si>
  <si>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</si>
  <si>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</si>
  <si>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</si>
  <si>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</si>
  <si>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</si>
  <si>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</si>
  <si>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</si>
  <si>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</si>
  <si>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</si>
  <si>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</si>
  <si>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</si>
  <si>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</si>
  <si>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</si>
  <si>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</si>
  <si>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Jul 2022 - Jun 2023</t>
  </si>
  <si>
    <t>Online access to premium news content</t>
  </si>
  <si>
    <t>Media (subscription)</t>
  </si>
  <si>
    <t>Satellite Phone</t>
  </si>
  <si>
    <t>Emergency communications (subscription)</t>
  </si>
  <si>
    <t>Multicultural NZ Grand Community event</t>
  </si>
  <si>
    <t>Conference and community networking</t>
  </si>
  <si>
    <t>Brentwood Hotel, WLG</t>
  </si>
  <si>
    <t>Professional development</t>
  </si>
  <si>
    <t>Online</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</si>
  <si>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</si>
  <si>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</si>
  <si>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</si>
  <si>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</si>
  <si>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</si>
  <si>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</si>
  <si>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</si>
  <si>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</si>
  <si>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</si>
  <si>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</si>
  <si>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</si>
  <si>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National Commemoration for the 73rd Anniversary of the commencement of the Korean War</t>
  </si>
  <si>
    <t>His Excellency Mr Changsik Kim, Ambassador of the RoK</t>
  </si>
  <si>
    <t>Kahui Legal</t>
  </si>
  <si>
    <t>World Refugee Day 2023 at Parliament House</t>
  </si>
  <si>
    <t>Red Cross &amp; Hon Michael Wood</t>
  </si>
  <si>
    <t>Leadership and legacy: Celebrating women leaders in Aotearoa</t>
  </si>
  <si>
    <t>Secretary for Women</t>
  </si>
  <si>
    <t>Opening celebration of Takina Wellington Convention &amp; Exhibition Centre</t>
  </si>
  <si>
    <t>Mayor of Wellington, Tory Whanau</t>
  </si>
  <si>
    <t>Meet new chairperson, Dr John Small, Commerce Commision NZ</t>
  </si>
  <si>
    <t>Commerce Commission NZ</t>
  </si>
  <si>
    <t xml:space="preserve">King Charles III Coronation - Tree Planting </t>
  </si>
  <si>
    <t>HETRH Dame Cindy Kiro</t>
  </si>
  <si>
    <t>Victoria University Security Sector Professional Development Programme Dinner</t>
  </si>
  <si>
    <t>Victoria University of Wellington Security Sector Professionals Programme</t>
  </si>
  <si>
    <t>Cultural Korero - Book launch "Aotearoa and Bharat Maori Indian"</t>
  </si>
  <si>
    <t>Ministry for Ethnic Communities</t>
  </si>
  <si>
    <t>13th Annual Pre-Budget Address Breakfast</t>
  </si>
  <si>
    <t>Deloitte</t>
  </si>
  <si>
    <t>Launch of NZ Sign language week with a Parliament Breakfast</t>
  </si>
  <si>
    <t>Hon Priyanca Radhakrishnan</t>
  </si>
  <si>
    <t>CEO Roundtable - Generative AI &amp; the Future of AI in Business</t>
  </si>
  <si>
    <t>Microsoft</t>
  </si>
  <si>
    <t>Everywhere Security: Secure Your Enterprise discussion</t>
  </si>
  <si>
    <t>FST Media</t>
  </si>
  <si>
    <t>Yom Hashoah -80th Anniversary of the Warsaw Ghetto Uprising</t>
  </si>
  <si>
    <t>The Holocaust Centre of NZ</t>
  </si>
  <si>
    <t>Book launch 'Resilience: A Story of Persecution, Escape, Survival and Triumph'</t>
  </si>
  <si>
    <t>The Holocaust Centre of NZ &amp; family of Inge Woolf</t>
  </si>
  <si>
    <t>Pan Asian New Year Celebrations (Communities Action Trust NZ &amp; Bharaatiya Samaj)</t>
  </si>
  <si>
    <t>Hon Michael Wood &amp; Vanushi Walters</t>
  </si>
  <si>
    <t>NZ Infrastructure Commission Board Breakfast</t>
  </si>
  <si>
    <t>NZ Infrastructure Commission</t>
  </si>
  <si>
    <t>AFAC Board Stakeholder Event</t>
  </si>
  <si>
    <t>AFAC Board &amp; Kate Gregory</t>
  </si>
  <si>
    <t>Victoria University Breakfast Reception with Prof Nic Smith</t>
  </si>
  <si>
    <t>John Allen, Chancellor</t>
  </si>
  <si>
    <t>University of Canterbury Parliamentary Reception</t>
  </si>
  <si>
    <t>Hon Jan Tinetti</t>
  </si>
  <si>
    <t>Celebration of Commonwealth Day</t>
  </si>
  <si>
    <t>Hon Willow-Jean Prime</t>
  </si>
  <si>
    <t>Guest at Corporate Suites for Te Matanini</t>
  </si>
  <si>
    <t>Maelene Murphy Waikato-Tainui</t>
  </si>
  <si>
    <t>Back to Business Cocktail Party</t>
  </si>
  <si>
    <t>BusinessNZ, Westpac, MYOB</t>
  </si>
  <si>
    <t>Gala Dinner at Sky Stadium</t>
  </si>
  <si>
    <t>Wellington Homeless Women's Trust</t>
  </si>
  <si>
    <t>60th ISPS Handa Halberg Awards (rescheduled)</t>
  </si>
  <si>
    <t>Halberg Foundation</t>
  </si>
  <si>
    <t>Wellington Leaders Breakfast with Sir Jerry Mateparae</t>
  </si>
  <si>
    <t>Sheffield and Institute for Strategic Leadership</t>
  </si>
  <si>
    <t>Te Papa's 25th Anniversary Celebration</t>
  </si>
  <si>
    <t>Te Papa Board</t>
  </si>
  <si>
    <t>Waitangi Day 2023 Commemoration</t>
  </si>
  <si>
    <t>Waitangi National Trust</t>
  </si>
  <si>
    <t>Tupu Tai Pasifika Public Policy Internship Closing Ceremony</t>
  </si>
  <si>
    <t>Hon Aupito Su'a William Sio</t>
  </si>
  <si>
    <t>India Republic Day Reception</t>
  </si>
  <si>
    <t>High Commissioner of India</t>
  </si>
  <si>
    <t>Community Lounge Invite</t>
  </si>
  <si>
    <t>Phoenix FC</t>
  </si>
  <si>
    <t>60th ISPS Handa Halberg Awards</t>
  </si>
  <si>
    <t>Sport NZ</t>
  </si>
  <si>
    <t>Public Service Day Awards Ceremony</t>
  </si>
  <si>
    <t>Public Service Commissioner</t>
  </si>
  <si>
    <t>Dinner with Datacom Board &amp; Executive Team</t>
  </si>
  <si>
    <t>Datacom</t>
  </si>
  <si>
    <t>The Homewood Christmas Ball</t>
  </si>
  <si>
    <t>British High Commission</t>
  </si>
  <si>
    <t>NZ Harkness Fellowship Relaunch</t>
  </si>
  <si>
    <t xml:space="preserve">Harkness Fellowships Trust </t>
  </si>
  <si>
    <t>EOY Celebration at Dillinger's</t>
  </si>
  <si>
    <t>NZRise</t>
  </si>
  <si>
    <t>Te Rangiwaituhi - Maniapoto Apology</t>
  </si>
  <si>
    <t>Office for Maori Crown Relations</t>
  </si>
  <si>
    <t>EOY Celebration Te Tumu Whakarae mo Te Kawa Mataaho</t>
  </si>
  <si>
    <t>Public Service Commisioner</t>
  </si>
  <si>
    <t>Transparency International NZ's 2022 AGM</t>
  </si>
  <si>
    <t>Stuart Smith, MP &amp; Deborah Russell, MP &amp; Hon Anne Tolley, Chair of Transparency Intnl NZ</t>
  </si>
  <si>
    <t>Dinner with Michael Pezzullo AP, Sec of the Dept of Home Affairs, Australia</t>
  </si>
  <si>
    <t>Ms Amy Guihot, Deputy High Commissioner, Australia</t>
  </si>
  <si>
    <t>Reception onboard HMNZ Te Mana</t>
  </si>
  <si>
    <t>RNZN/NZDF</t>
  </si>
  <si>
    <t>5 Year anniversary of Te Amokura Launch/Xmas</t>
  </si>
  <si>
    <t>Te Amokura Consultants</t>
  </si>
  <si>
    <t>EMPA Class of '21 celebration dinner</t>
  </si>
  <si>
    <t>ANZSOG</t>
  </si>
  <si>
    <t>Services in the Public Sector Hui</t>
  </si>
  <si>
    <t>Corrections Veterans Network</t>
  </si>
  <si>
    <t>Celebrate our partnerships, progress &amp; people</t>
  </si>
  <si>
    <t>GNS Science</t>
  </si>
  <si>
    <t>VIP Speaker Lunch</t>
  </si>
  <si>
    <t>Rosie Fea</t>
  </si>
  <si>
    <t>Leaders Integrity Forum - Public Sector Leaders as Stewards of the OIA</t>
  </si>
  <si>
    <t>TINZ</t>
  </si>
  <si>
    <t>Gift boxes of Korean Red Ginseng Tea &amp; Herbal Teas</t>
  </si>
  <si>
    <t>Digitital Nations Summit Korea</t>
  </si>
  <si>
    <t>Parliamentary Diwali Celebration</t>
  </si>
  <si>
    <t>Launch of Social Sector Commissioning Action Plan</t>
  </si>
  <si>
    <t>Hon Carmel Sepuloni</t>
  </si>
  <si>
    <t>NEC Preview latest technologies launch</t>
  </si>
  <si>
    <t>NEC</t>
  </si>
  <si>
    <t>Equal Pay Act 50th Anniversary</t>
  </si>
  <si>
    <t>Senate SHJ Party</t>
  </si>
  <si>
    <t>SenateSHJ</t>
  </si>
  <si>
    <t>Breakfast Reception with Prof Nic Smith</t>
  </si>
  <si>
    <t>Victoria University of Wellington</t>
  </si>
  <si>
    <t>Ross McEwan talk -"Better together" Tackling challenges and strenthening two leading economies post-pandemic</t>
  </si>
  <si>
    <t>Sharon Lloyd, Trans Tasman Business Circle</t>
  </si>
  <si>
    <t>Powhiri for the new Secretary for Culture &amp; Heritage</t>
  </si>
  <si>
    <t>Ministry of Culture &amp; Heritage</t>
  </si>
  <si>
    <t>Farewell for Laulu Mac Leauanae, Secretary for Pacific Peoples</t>
  </si>
  <si>
    <t>Ministry for Pacific Peoples</t>
  </si>
  <si>
    <t>60 Years of the Ombudsman in Aotearoa</t>
  </si>
  <si>
    <t>Hon Chris Hipkins</t>
  </si>
  <si>
    <t>Inauguration of the New Building of the HIgh Commission of India</t>
  </si>
  <si>
    <t>External Affairs Minister of India</t>
  </si>
  <si>
    <t>Celebration for Peter Lorimer</t>
  </si>
  <si>
    <t>CE Treasury</t>
  </si>
  <si>
    <t>Wellington Phoenix 2022/23 Season Launch</t>
  </si>
  <si>
    <t>22-23 September 2022</t>
  </si>
  <si>
    <t>OECD E-Leaders annual meeting in Paris</t>
  </si>
  <si>
    <t>Barbara-Chiara Ubaldi</t>
  </si>
  <si>
    <t>Spirit of Service Awards</t>
  </si>
  <si>
    <t>National Cyber Security Event</t>
  </si>
  <si>
    <t>CE GCSB</t>
  </si>
  <si>
    <t>50th Anniversary of Māori language petition</t>
  </si>
  <si>
    <t>Hon Willie Jackson</t>
  </si>
  <si>
    <t>Meat Industry Association Annual Cocktail Function</t>
  </si>
  <si>
    <t>Hon Nathan Guy &amp; Sima Karapeeva</t>
  </si>
  <si>
    <t>Reception with Kapuia</t>
  </si>
  <si>
    <t>Arihia Bennett</t>
  </si>
  <si>
    <t>Digital Government Exchange Meeting Singapore - Accommodation Only</t>
  </si>
  <si>
    <t>Digital Govt Exchange, Singapore</t>
  </si>
  <si>
    <t>DGX Hosts paid for Accommodation</t>
  </si>
  <si>
    <t>Makuru-Nga Hua o te Peitihana Reo Maori</t>
  </si>
  <si>
    <t>Honiana Love</t>
  </si>
  <si>
    <t>Backing Buiness 2022</t>
  </si>
  <si>
    <t>Buisness NZ, Westpac and MYOB.</t>
  </si>
  <si>
    <t>Magnets and Tea Infuser</t>
  </si>
  <si>
    <t>Invitation to the 2022 LGNZ Conference President's Dinner</t>
  </si>
  <si>
    <t>LGNZ</t>
  </si>
  <si>
    <t xml:space="preserve">Farewell outgouing Director-General of Health Dr Ashley Bloomfield </t>
  </si>
  <si>
    <t>Ministry Of Health</t>
  </si>
  <si>
    <t>Powhiri for the new Privacy Commissioner - Michael Webster</t>
  </si>
  <si>
    <t xml:space="preserve">The Office of the Privacy Commissioner </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</si>
  <si>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</si>
  <si>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</si>
  <si>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</si>
  <si>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</si>
  <si>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</si>
  <si>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</si>
  <si>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Government Smartshare rental and data</t>
  </si>
  <si>
    <t>Mobile Communications</t>
  </si>
  <si>
    <t>Airport Parking/Accommodation</t>
  </si>
  <si>
    <t>Approved by CFO via memo to CE</t>
  </si>
  <si>
    <t>ELT Away Day &amp; stakeholder meetings (XCCLD)</t>
  </si>
  <si>
    <t>Accommodation/change fees for cancelled flights</t>
  </si>
  <si>
    <t>Attending Tangi</t>
  </si>
  <si>
    <t>Global Leadership Wellbeing Survey, debrief and plan</t>
  </si>
  <si>
    <t>20th Anniversary of Kahui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</si>
</sst>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10"/>
      <color rgb="FFFF0000"/>
      <name val="Arial"/>
      <family val="2"/>
    </font>
    <font>
      <sz val="10"/>
      <color rgb="FF00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27">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06">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Alignment="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lignment horizontal="justify" vertical="center"/>
    </xf>
    <xf numFmtId="0" fontId="11" fillId="0" borderId="0" xfId="0" applyFont="1" applyAlignment="1">
      <alignment horizontal="left" vertical="center" wrapText="1"/>
    </xf>
    <xf numFmtId="0" fontId="12" fillId="0" borderId="0" xfId="1" applyFont="1" applyAlignment="1">
      <alignment vertical="center"/>
    </xf>
    <xf numFmtId="0" fontId="12" fillId="0" borderId="0" xfId="1" applyFont="1" applyAlignment="1">
      <alignment horizontal="justify" vertical="center"/>
    </xf>
    <xf numFmtId="0" fontId="11" fillId="9" borderId="0" xfId="1" applyFont="1" applyFill="1" applyAlignment="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Border="1" applyAlignment="1">
      <alignment vertical="center" wrapText="1" readingOrder="1"/>
    </xf>
    <xf numFmtId="164" fontId="21" fillId="0" borderId="0" xfId="2" applyNumberFormat="1" applyFont="1" applyAlignment="1">
      <alignment vertical="center" wrapText="1" readingOrder="1"/>
    </xf>
    <xf numFmtId="164" fontId="31" fillId="0" borderId="4" xfId="2" applyNumberFormat="1" applyFont="1" applyBorder="1" applyAlignment="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5" fillId="0" borderId="5" xfId="2" applyNumberFormat="1" applyFont="1" applyBorder="1" applyAlignment="1">
      <alignment horizontal="center" vertical="center" wrapText="1" readingOrder="1"/>
    </xf>
    <xf numFmtId="0" fontId="15" fillId="0" borderId="0" xfId="2" applyNumberFormat="1" applyFont="1" applyAlignment="1">
      <alignment horizontal="center" vertical="center" wrapText="1" readingOrder="1"/>
    </xf>
    <xf numFmtId="0" fontId="32" fillId="0" borderId="5" xfId="2" applyNumberFormat="1" applyFont="1" applyBorder="1" applyAlignment="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Alignment="1">
      <alignment horizontal="center" vertical="center" wrapText="1" readingOrder="1"/>
    </xf>
    <xf numFmtId="165" fontId="18" fillId="0" borderId="0" xfId="2" applyFont="1" applyAlignment="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Alignment="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35" fillId="3" borderId="0" xfId="0" applyFont="1" applyFill="1" applyAlignment="1">
      <alignment horizontal="center" vertical="center" wrapText="1"/>
    </xf>
    <xf numFmtId="0" fontId="0" fillId="11" borderId="7" xfId="0" applyFill="1" applyBorder="1" applyAlignment="1" applyProtection="1">
      <alignment horizontal="left" vertical="center" wrapText="1"/>
      <protection locked="0"/>
    </xf>
    <xf numFmtId="0" fontId="15" fillId="11" borderId="7" xfId="0" applyFont="1" applyFill="1" applyBorder="1" applyAlignment="1" applyProtection="1">
      <alignment horizontal="left" vertical="center" wrapText="1"/>
      <protection locked="0"/>
    </xf>
    <xf numFmtId="0" fontId="0" fillId="0" borderId="7" xfId="0" applyBorder="1" applyProtection="1">
      <protection locked="0"/>
    </xf>
    <xf numFmtId="0" fontId="0" fillId="0" borderId="11" xfId="0" applyBorder="1" applyProtection="1">
      <protection locked="0"/>
    </xf>
    <xf numFmtId="0" fontId="37" fillId="0" borderId="0" xfId="0" applyFont="1" applyProtection="1">
      <protection locked="0"/>
    </xf>
    <xf numFmtId="0" fontId="0" fillId="11" borderId="13" xfId="0" applyFill="1" applyBorder="1" applyAlignment="1" applyProtection="1">
      <alignment horizontal="left" vertical="center" wrapText="1"/>
      <protection locked="0"/>
    </xf>
    <xf numFmtId="0" fontId="15" fillId="11" borderId="13" xfId="0" applyFont="1" applyFill="1" applyBorder="1" applyAlignment="1" applyProtection="1">
      <alignment horizontal="left" vertical="center" wrapText="1"/>
      <protection locked="0"/>
    </xf>
    <xf numFmtId="0" fontId="0" fillId="0" borderId="14" xfId="0" applyBorder="1" applyProtection="1">
      <protection locked="0"/>
    </xf>
    <xf numFmtId="0" fontId="0" fillId="0" borderId="13" xfId="0" applyBorder="1" applyProtection="1">
      <protection locked="0"/>
    </xf>
    <xf numFmtId="0" fontId="0" fillId="0" borderId="12" xfId="0" applyBorder="1" applyProtection="1">
      <protection locked="0"/>
    </xf>
    <xf numFmtId="0" fontId="0" fillId="11" borderId="15" xfId="0" applyFill="1" applyBorder="1" applyAlignment="1" applyProtection="1">
      <alignment horizontal="left" vertical="center" wrapText="1"/>
      <protection locked="0"/>
    </xf>
    <xf numFmtId="0" fontId="15" fillId="11" borderId="15" xfId="0" applyFont="1" applyFill="1" applyBorder="1" applyAlignment="1" applyProtection="1">
      <alignment horizontal="left" vertical="center" wrapText="1"/>
      <protection locked="0"/>
    </xf>
    <xf numFmtId="0" fontId="0" fillId="0" borderId="16" xfId="0" applyBorder="1" applyProtection="1">
      <protection locked="0"/>
    </xf>
    <xf numFmtId="0" fontId="0" fillId="0" borderId="15" xfId="0" applyBorder="1" applyProtection="1">
      <protection locked="0"/>
    </xf>
    <xf numFmtId="167" fontId="15" fillId="10" borderId="8" xfId="0" applyNumberFormat="1" applyFont="1" applyFill="1" applyBorder="1" applyAlignment="1" applyProtection="1">
      <alignment vertical="center"/>
      <protection locked="0"/>
    </xf>
    <xf numFmtId="0" fontId="0" fillId="10" borderId="9" xfId="0" applyFill="1" applyBorder="1" applyAlignment="1" applyProtection="1">
      <alignment vertical="center" wrapText="1"/>
      <protection locked="0"/>
    </xf>
    <xf numFmtId="0" fontId="15" fillId="10" borderId="9" xfId="0" applyFont="1" applyFill="1" applyBorder="1" applyAlignment="1" applyProtection="1">
      <alignment horizontal="left" vertical="center" wrapText="1"/>
      <protection locked="0"/>
    </xf>
    <xf numFmtId="164" fontId="15" fillId="10" borderId="9" xfId="0" applyNumberFormat="1" applyFont="1" applyFill="1" applyBorder="1" applyAlignment="1" applyProtection="1">
      <alignment horizontal="right" vertical="center" wrapText="1"/>
      <protection locked="0"/>
    </xf>
    <xf numFmtId="0" fontId="0" fillId="10" borderId="10" xfId="0" applyFill="1" applyBorder="1" applyAlignment="1" applyProtection="1">
      <alignment vertical="center" wrapText="1"/>
      <protection locked="0"/>
    </xf>
    <xf numFmtId="167" fontId="15" fillId="11" borderId="8" xfId="0" applyNumberFormat="1" applyFont="1" applyFill="1" applyBorder="1" applyAlignment="1" applyProtection="1">
      <alignment vertical="center"/>
      <protection locked="0"/>
    </xf>
    <xf numFmtId="164" fontId="15" fillId="11" borderId="9" xfId="0" applyNumberFormat="1" applyFont="1" applyFill="1" applyBorder="1" applyAlignment="1" applyProtection="1">
      <alignment vertical="center" wrapText="1"/>
      <protection locked="0"/>
    </xf>
    <xf numFmtId="0" fontId="15" fillId="11" borderId="9" xfId="0" applyFont="1" applyFill="1" applyBorder="1" applyAlignment="1" applyProtection="1">
      <alignment vertical="center" wrapText="1"/>
      <protection locked="0"/>
    </xf>
    <xf numFmtId="0" fontId="15" fillId="11" borderId="10" xfId="0" applyFont="1" applyFill="1" applyBorder="1" applyAlignment="1" applyProtection="1">
      <alignment vertical="center" wrapText="1"/>
      <protection locked="0"/>
    </xf>
    <xf numFmtId="167" fontId="38" fillId="11" borderId="3" xfId="0" applyNumberFormat="1" applyFont="1" applyFill="1" applyBorder="1" applyAlignment="1" applyProtection="1">
      <alignment vertical="center"/>
      <protection locked="0"/>
    </xf>
    <xf numFmtId="0" fontId="38" fillId="11" borderId="4" xfId="0" applyFont="1" applyFill="1" applyBorder="1" applyAlignment="1" applyProtection="1">
      <alignment vertical="center" wrapText="1"/>
      <protection locked="0"/>
    </xf>
    <xf numFmtId="164" fontId="38" fillId="11" borderId="4" xfId="0" applyNumberFormat="1" applyFont="1" applyFill="1" applyBorder="1" applyAlignment="1" applyProtection="1">
      <alignment vertical="center" wrapText="1"/>
      <protection locked="0"/>
    </xf>
    <xf numFmtId="0" fontId="38" fillId="11" borderId="5" xfId="0" applyFont="1" applyFill="1" applyBorder="1" applyAlignment="1" applyProtection="1">
      <alignment vertical="center" wrapText="1"/>
      <protection locked="0"/>
    </xf>
    <xf numFmtId="0" fontId="0" fillId="11" borderId="12" xfId="0" applyFill="1" applyBorder="1" applyAlignment="1" applyProtection="1">
      <alignment horizontal="left" vertical="center" wrapText="1"/>
      <protection locked="0"/>
    </xf>
    <xf numFmtId="164" fontId="15" fillId="11" borderId="12" xfId="0" applyNumberFormat="1" applyFont="1" applyFill="1" applyBorder="1" applyAlignment="1" applyProtection="1">
      <alignment horizontal="right" vertical="center" wrapText="1"/>
      <protection locked="0"/>
    </xf>
    <xf numFmtId="167" fontId="15" fillId="10" borderId="0" xfId="0" applyNumberFormat="1" applyFont="1" applyFill="1" applyAlignment="1" applyProtection="1">
      <alignment vertical="center"/>
      <protection locked="0"/>
    </xf>
    <xf numFmtId="0" fontId="0" fillId="10" borderId="0" xfId="0" applyFill="1" applyAlignment="1" applyProtection="1">
      <alignment vertical="center" wrapText="1"/>
      <protection locked="0"/>
    </xf>
    <xf numFmtId="0" fontId="15" fillId="10" borderId="0" xfId="0" applyFont="1" applyFill="1" applyAlignment="1" applyProtection="1">
      <alignment horizontal="left" vertical="center" wrapText="1"/>
      <protection locked="0"/>
    </xf>
    <xf numFmtId="164" fontId="15" fillId="10" borderId="0" xfId="0" applyNumberFormat="1" applyFont="1" applyFill="1" applyAlignment="1" applyProtection="1">
      <alignment horizontal="right" vertical="center" wrapText="1"/>
      <protection locked="0"/>
    </xf>
    <xf numFmtId="0" fontId="0" fillId="11" borderId="0" xfId="0" applyFill="1" applyProtection="1">
      <protection locked="0"/>
    </xf>
    <xf numFmtId="0" fontId="0" fillId="11" borderId="7" xfId="0" applyFill="1" applyBorder="1" applyAlignment="1" applyProtection="1">
      <alignment vertical="center" wrapText="1"/>
      <protection locked="0"/>
    </xf>
    <xf numFmtId="0" fontId="0" fillId="11" borderId="15" xfId="0" applyFill="1" applyBorder="1" applyAlignment="1" applyProtection="1">
      <alignment vertical="center" wrapText="1"/>
      <protection locked="0"/>
    </xf>
    <xf numFmtId="0" fontId="0" fillId="11" borderId="18" xfId="0" applyFill="1" applyBorder="1" applyAlignment="1" applyProtection="1">
      <alignment vertical="center" wrapText="1"/>
      <protection locked="0"/>
    </xf>
    <xf numFmtId="0" fontId="15" fillId="11" borderId="19" xfId="0" applyFont="1" applyFill="1" applyBorder="1" applyAlignment="1" applyProtection="1">
      <alignment horizontal="left" vertical="center" wrapText="1"/>
      <protection locked="0"/>
    </xf>
    <xf numFmtId="0" fontId="0" fillId="11" borderId="19" xfId="0" applyFill="1" applyBorder="1" applyAlignment="1" applyProtection="1">
      <alignment horizontal="left" vertical="center" wrapText="1"/>
      <protection locked="0"/>
    </xf>
    <xf numFmtId="167" fontId="15" fillId="11" borderId="0" xfId="0" applyNumberFormat="1" applyFont="1" applyFill="1" applyAlignment="1" applyProtection="1">
      <alignment vertical="center"/>
      <protection locked="0"/>
    </xf>
    <xf numFmtId="164" fontId="15" fillId="11" borderId="0" xfId="0" applyNumberFormat="1" applyFont="1" applyFill="1" applyAlignment="1" applyProtection="1">
      <alignment vertical="center" wrapText="1"/>
      <protection locked="0"/>
    </xf>
    <xf numFmtId="0" fontId="15" fillId="11" borderId="0" xfId="0" applyFont="1" applyFill="1" applyAlignment="1" applyProtection="1">
      <alignment vertical="center" wrapText="1"/>
      <protection locked="0"/>
    </xf>
    <xf numFmtId="0" fontId="0" fillId="11" borderId="12" xfId="0" applyFill="1" applyBorder="1" applyAlignment="1" applyProtection="1">
      <alignment vertical="center" wrapText="1"/>
      <protection locked="0"/>
    </xf>
    <xf numFmtId="0" fontId="37" fillId="0" borderId="0" xfId="0" applyFont="1" applyAlignment="1" applyProtection="1">
      <alignment wrapText="1"/>
      <protection locked="0"/>
    </xf>
    <xf numFmtId="164" fontId="15" fillId="11" borderId="0" xfId="0" applyNumberFormat="1" applyFont="1" applyFill="1" applyAlignment="1" applyProtection="1">
      <alignment horizontal="right" vertical="center" wrapText="1"/>
      <protection locked="0"/>
    </xf>
    <xf numFmtId="0" fontId="0" fillId="11" borderId="0" xfId="0" applyFill="1" applyAlignment="1" applyProtection="1">
      <alignment vertical="center" wrapText="1"/>
      <protection locked="0"/>
    </xf>
    <xf numFmtId="0" fontId="0" fillId="11" borderId="0" xfId="0" applyFill="1" applyAlignment="1" applyProtection="1">
      <alignment horizontal="left" vertical="center" wrapText="1"/>
      <protection locked="0"/>
    </xf>
    <xf numFmtId="164" fontId="15" fillId="11" borderId="18" xfId="0" applyNumberFormat="1" applyFont="1" applyFill="1" applyBorder="1" applyAlignment="1" applyProtection="1">
      <alignment horizontal="right" vertical="center" wrapText="1"/>
      <protection locked="0"/>
    </xf>
    <xf numFmtId="164" fontId="15" fillId="11" borderId="17" xfId="0" applyNumberFormat="1" applyFont="1" applyFill="1" applyBorder="1" applyAlignment="1" applyProtection="1">
      <alignment horizontal="right" vertical="center" wrapText="1"/>
      <protection locked="0"/>
    </xf>
    <xf numFmtId="167" fontId="15" fillId="11" borderId="20" xfId="0" applyNumberFormat="1" applyFont="1" applyFill="1" applyBorder="1" applyAlignment="1" applyProtection="1">
      <alignment vertical="center"/>
      <protection locked="0"/>
    </xf>
    <xf numFmtId="167" fontId="15" fillId="11" borderId="21" xfId="0" applyNumberFormat="1" applyFont="1" applyFill="1" applyBorder="1" applyAlignment="1" applyProtection="1">
      <alignment vertical="center"/>
      <protection locked="0"/>
    </xf>
    <xf numFmtId="167" fontId="15" fillId="11" borderId="22" xfId="0" applyNumberFormat="1" applyFont="1" applyFill="1" applyBorder="1" applyAlignment="1" applyProtection="1">
      <alignment vertical="center"/>
      <protection locked="0"/>
    </xf>
    <xf numFmtId="0" fontId="0" fillId="11" borderId="19" xfId="0" applyFill="1" applyBorder="1" applyAlignment="1" applyProtection="1">
      <alignment vertical="center" wrapText="1"/>
      <protection locked="0"/>
    </xf>
    <xf numFmtId="0" fontId="0" fillId="11" borderId="23" xfId="0" applyFill="1" applyBorder="1" applyAlignment="1" applyProtection="1">
      <alignment vertical="center" wrapText="1"/>
      <protection locked="0"/>
    </xf>
    <xf numFmtId="0" fontId="0" fillId="11" borderId="24" xfId="0" applyFill="1" applyBorder="1" applyAlignment="1" applyProtection="1">
      <alignment vertical="center" wrapText="1"/>
      <protection locked="0"/>
    </xf>
    <xf numFmtId="0" fontId="0" fillId="11" borderId="25" xfId="0" applyFill="1" applyBorder="1" applyAlignment="1" applyProtection="1">
      <alignment vertical="center" wrapText="1"/>
      <protection locked="0"/>
    </xf>
    <xf numFmtId="0" fontId="0" fillId="11" borderId="23" xfId="0" applyFill="1" applyBorder="1" applyAlignment="1" applyProtection="1">
      <alignment horizontal="left" vertical="center" wrapText="1"/>
      <protection locked="0"/>
    </xf>
    <xf numFmtId="0" fontId="0" fillId="11" borderId="25" xfId="0" applyFill="1" applyBorder="1" applyAlignment="1" applyProtection="1">
      <alignment horizontal="left" vertical="center" wrapText="1"/>
      <protection locked="0"/>
    </xf>
    <xf numFmtId="0" fontId="0" fillId="11" borderId="24" xfId="0" applyFill="1" applyBorder="1" applyAlignment="1" applyProtection="1">
      <alignment horizontal="left" vertical="center" wrapText="1"/>
      <protection locked="0"/>
    </xf>
    <xf numFmtId="0" fontId="0" fillId="11" borderId="26" xfId="0" applyFill="1" applyBorder="1" applyAlignment="1" applyProtection="1">
      <alignment horizontal="left" vertical="center" wrapText="1"/>
      <protection locked="0"/>
    </xf>
    <xf numFmtId="167" fontId="15" fillId="11" borderId="3" xfId="0" applyNumberFormat="1" applyFont="1" applyFill="1" applyBorder="1" applyAlignment="1" applyProtection="1">
      <alignment horizontal="left" vertical="center"/>
      <protection locked="0"/>
    </xf>
    <xf numFmtId="167" fontId="15" fillId="11" borderId="7" xfId="0" applyNumberFormat="1" applyFont="1" applyFill="1" applyBorder="1" applyAlignment="1" applyProtection="1">
      <alignment horizontal="right" vertical="center"/>
      <protection locked="0"/>
    </xf>
    <xf numFmtId="167" fontId="15" fillId="11" borderId="7" xfId="0" applyNumberFormat="1" applyFont="1" applyFill="1" applyBorder="1" applyAlignment="1" applyProtection="1">
      <alignment vertical="center"/>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99FF99"/>
      <color rgb="FFCCFF66"/>
      <color rgb="FFFF9900"/>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61"/>
  <sheetViews>
    <sheetView tabSelected="1" zoomScaleNormal="100" workbookViewId="0">
      <selection activeCell="B55" sqref="B55"/>
    </sheetView>
  </sheetViews>
  <sheetFormatPr defaultColWidth="0" defaultRowHeight="14" zeroHeight="1" x14ac:dyDescent="0.3"/>
  <cols>
    <col min="1" max="1" width="219.26953125" style="41" customWidth="1"/>
    <col min="2" max="2" width="33.26953125" style="40" customWidth="1"/>
    <col min="3" max="16384" width="8.7265625" hidden="1"/>
  </cols>
  <sheetData>
    <row r="1" spans="1:2" ht="23.25" customHeight="1" x14ac:dyDescent="0.3">
      <c r="A1" s="39" t="s">
        <v>0</v>
      </c>
    </row>
    <row r="2" spans="1:2" ht="33" customHeight="1" x14ac:dyDescent="0.3">
      <c r="A2" s="94" t="s">
        <v>1</v>
      </c>
    </row>
    <row r="3" spans="1:2" ht="17.25" customHeight="1" x14ac:dyDescent="0.3"/>
    <row r="4" spans="1:2" ht="23.25" customHeight="1" x14ac:dyDescent="0.3">
      <c r="A4" s="114" t="s">
        <v>2</v>
      </c>
    </row>
    <row r="5" spans="1:2" ht="17.25" customHeight="1" x14ac:dyDescent="0.3"/>
    <row r="6" spans="1:2" ht="23.25" customHeight="1" x14ac:dyDescent="0.3">
      <c r="A6" s="42" t="s">
        <v>3</v>
      </c>
    </row>
    <row r="7" spans="1:2" ht="17.25" customHeight="1" x14ac:dyDescent="0.3">
      <c r="A7" s="43" t="s">
        <v>4</v>
      </c>
    </row>
    <row r="8" spans="1:2" ht="17.25" customHeight="1" x14ac:dyDescent="0.3">
      <c r="A8" s="43" t="s">
        <v>5</v>
      </c>
    </row>
    <row r="9" spans="1:2" ht="17.25" customHeight="1" x14ac:dyDescent="0.3">
      <c r="A9" s="43"/>
    </row>
    <row r="10" spans="1:2" ht="23.25" customHeight="1" x14ac:dyDescent="0.25">
      <c r="A10" s="42" t="s">
        <v>6</v>
      </c>
      <c r="B10" s="69" t="s">
        <v>7</v>
      </c>
    </row>
    <row r="11" spans="1:2" ht="17.25" customHeight="1" x14ac:dyDescent="0.3">
      <c r="A11" s="44" t="s">
        <v>8</v>
      </c>
    </row>
    <row r="12" spans="1:2" ht="17.25" customHeight="1" x14ac:dyDescent="0.3">
      <c r="A12" s="43" t="s">
        <v>9</v>
      </c>
    </row>
    <row r="13" spans="1:2" ht="17.25" customHeight="1" x14ac:dyDescent="0.3">
      <c r="A13" s="43" t="s">
        <v>10</v>
      </c>
    </row>
    <row r="14" spans="1:2" ht="17.25" customHeight="1" x14ac:dyDescent="0.3">
      <c r="A14" s="45" t="s">
        <v>11</v>
      </c>
    </row>
    <row r="15" spans="1:2" ht="17.25" customHeight="1" x14ac:dyDescent="0.3">
      <c r="A15" s="43" t="s">
        <v>12</v>
      </c>
    </row>
    <row r="16" spans="1:2" ht="17.25" customHeight="1" x14ac:dyDescent="0.3">
      <c r="A16" s="43"/>
    </row>
    <row r="17" spans="1:1" ht="23.25" customHeight="1" x14ac:dyDescent="0.3">
      <c r="A17" s="42" t="s">
        <v>13</v>
      </c>
    </row>
    <row r="18" spans="1:1" ht="17.25" customHeight="1" x14ac:dyDescent="0.3">
      <c r="A18" s="45" t="s">
        <v>14</v>
      </c>
    </row>
    <row r="19" spans="1:1" ht="17.25" customHeight="1" x14ac:dyDescent="0.3">
      <c r="A19" s="45" t="s">
        <v>15</v>
      </c>
    </row>
    <row r="20" spans="1:1" ht="17.25" customHeight="1" x14ac:dyDescent="0.3">
      <c r="A20" s="51" t="s">
        <v>16</v>
      </c>
    </row>
    <row r="21" spans="1:1" ht="17.25" customHeight="1" x14ac:dyDescent="0.3">
      <c r="A21" s="46"/>
    </row>
    <row r="22" spans="1:1" ht="23.25" customHeight="1" x14ac:dyDescent="0.3">
      <c r="A22" s="42" t="s">
        <v>17</v>
      </c>
    </row>
    <row r="23" spans="1:1" ht="17.25" customHeight="1" x14ac:dyDescent="0.3">
      <c r="A23" s="46" t="s">
        <v>18</v>
      </c>
    </row>
    <row r="24" spans="1:1" ht="17.25" customHeight="1" x14ac:dyDescent="0.3">
      <c r="A24" s="46"/>
    </row>
    <row r="25" spans="1:1" ht="23.25" customHeight="1" x14ac:dyDescent="0.3">
      <c r="A25" s="42" t="s">
        <v>19</v>
      </c>
    </row>
    <row r="26" spans="1:1" ht="17.25" customHeight="1" x14ac:dyDescent="0.3">
      <c r="A26" s="47" t="s">
        <v>20</v>
      </c>
    </row>
    <row r="27" spans="1:1" ht="32.25" customHeight="1" x14ac:dyDescent="0.3">
      <c r="A27" s="45" t="s">
        <v>21</v>
      </c>
    </row>
    <row r="28" spans="1:1" ht="17.25" customHeight="1" x14ac:dyDescent="0.3">
      <c r="A28" s="47" t="s">
        <v>22</v>
      </c>
    </row>
    <row r="29" spans="1:1" ht="32.25" customHeight="1" x14ac:dyDescent="0.3">
      <c r="A29" s="45" t="s">
        <v>23</v>
      </c>
    </row>
    <row r="30" spans="1:1" ht="17.25" customHeight="1" x14ac:dyDescent="0.3">
      <c r="A30" s="47" t="s">
        <v>24</v>
      </c>
    </row>
    <row r="31" spans="1:1" ht="17.25" customHeight="1" x14ac:dyDescent="0.3">
      <c r="A31" s="45" t="s">
        <v>25</v>
      </c>
    </row>
    <row r="32" spans="1:1" ht="17.25" customHeight="1" x14ac:dyDescent="0.3">
      <c r="A32" s="47" t="s">
        <v>26</v>
      </c>
    </row>
    <row r="33" spans="1:1" ht="32.25" customHeight="1" x14ac:dyDescent="0.3">
      <c r="A33" s="45" t="s">
        <v>27</v>
      </c>
    </row>
    <row r="34" spans="1:1" ht="32.25" customHeight="1" x14ac:dyDescent="0.3">
      <c r="A34" s="44" t="s">
        <v>28</v>
      </c>
    </row>
    <row r="35" spans="1:1" ht="17.25" customHeight="1" x14ac:dyDescent="0.3">
      <c r="A35" s="47" t="s">
        <v>29</v>
      </c>
    </row>
    <row r="36" spans="1:1" ht="32.25" customHeight="1" x14ac:dyDescent="0.3">
      <c r="A36" s="45" t="s">
        <v>30</v>
      </c>
    </row>
    <row r="37" spans="1:1" ht="32.25" customHeight="1" x14ac:dyDescent="0.3">
      <c r="A37" s="45" t="s">
        <v>31</v>
      </c>
    </row>
    <row r="38" spans="1:1" ht="32.25" customHeight="1" x14ac:dyDescent="0.3">
      <c r="A38" s="45" t="s">
        <v>32</v>
      </c>
    </row>
    <row r="39" spans="1:1" ht="17.25" customHeight="1" x14ac:dyDescent="0.3">
      <c r="A39" s="44"/>
    </row>
    <row r="40" spans="1:1" ht="22.5" customHeight="1" x14ac:dyDescent="0.3">
      <c r="A40" s="42" t="s">
        <v>33</v>
      </c>
    </row>
    <row r="41" spans="1:1" ht="17.25" customHeight="1" x14ac:dyDescent="0.3">
      <c r="A41" s="51" t="s">
        <v>34</v>
      </c>
    </row>
    <row r="42" spans="1:1" ht="17.25" customHeight="1" x14ac:dyDescent="0.3">
      <c r="A42" s="48" t="s">
        <v>35</v>
      </c>
    </row>
    <row r="43" spans="1:1" ht="17.25" customHeight="1" x14ac:dyDescent="0.3">
      <c r="A43" s="46" t="s">
        <v>36</v>
      </c>
    </row>
    <row r="44" spans="1:1" ht="32.25" customHeight="1" x14ac:dyDescent="0.3">
      <c r="A44" s="46" t="s">
        <v>37</v>
      </c>
    </row>
    <row r="45" spans="1:1" ht="32.25" customHeight="1" x14ac:dyDescent="0.3">
      <c r="A45" s="46" t="s">
        <v>38</v>
      </c>
    </row>
    <row r="46" spans="1:1" ht="17.25" customHeight="1" x14ac:dyDescent="0.3">
      <c r="A46" s="49" t="s">
        <v>39</v>
      </c>
    </row>
    <row r="47" spans="1:1" ht="32.25" customHeight="1" x14ac:dyDescent="0.3">
      <c r="A47" s="45" t="s">
        <v>40</v>
      </c>
    </row>
    <row r="48" spans="1:1" ht="32.25" customHeight="1" x14ac:dyDescent="0.3">
      <c r="A48" s="45" t="s">
        <v>41</v>
      </c>
    </row>
    <row r="49" spans="1:1" ht="32.25" customHeight="1" x14ac:dyDescent="0.3">
      <c r="A49" s="46" t="s">
        <v>42</v>
      </c>
    </row>
    <row r="50" spans="1:1" ht="17.25" customHeight="1" x14ac:dyDescent="0.3">
      <c r="A50" s="46" t="s">
        <v>43</v>
      </c>
    </row>
    <row r="51" spans="1:1" ht="17.25" customHeight="1" x14ac:dyDescent="0.3">
      <c r="A51" s="46" t="s">
        <v>44</v>
      </c>
    </row>
    <row r="52" spans="1:1" ht="17.25" customHeight="1" x14ac:dyDescent="0.3">
      <c r="A52" s="46"/>
    </row>
    <row r="53" spans="1:1" ht="22.5" customHeight="1" x14ac:dyDescent="0.3">
      <c r="A53" s="42" t="s">
        <v>45</v>
      </c>
    </row>
    <row r="54" spans="1:1" ht="32.25" customHeight="1" x14ac:dyDescent="0.3">
      <c r="A54" s="104" t="s">
        <v>46</v>
      </c>
    </row>
    <row r="55" spans="1:1" ht="17.25" customHeight="1" x14ac:dyDescent="0.3">
      <c r="A55" s="50" t="s">
        <v>47</v>
      </c>
    </row>
    <row r="56" spans="1:1" ht="17.25" customHeight="1" x14ac:dyDescent="0.3">
      <c r="A56" s="51" t="s">
        <v>48</v>
      </c>
    </row>
    <row r="57" spans="1:1" ht="17.25" customHeight="1" x14ac:dyDescent="0.3">
      <c r="A57" s="51" t="s">
        <v>49</v>
      </c>
    </row>
    <row r="58" spans="1:1" ht="17.25" customHeight="1" x14ac:dyDescent="0.3">
      <c r="A58" s="52" t="s">
        <v>50</v>
      </c>
    </row>
    <row r="59" spans="1:1" x14ac:dyDescent="0.3"/>
    <row r="61" spans="1:1" hidden="1" x14ac:dyDescent="0.3">
      <c r="A61" s="53"/>
    </row>
  </sheetData>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9" scale="61" fitToHeight="0"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F13" sqref="F13"/>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89" t="s">
        <v>51</v>
      </c>
      <c r="B1" s="189"/>
      <c r="C1" s="189"/>
      <c r="D1" s="189"/>
      <c r="E1" s="189"/>
      <c r="F1" s="189"/>
      <c r="G1" s="17"/>
      <c r="H1" s="17"/>
      <c r="I1" s="17"/>
      <c r="J1" s="17"/>
      <c r="K1" s="17"/>
    </row>
    <row r="2" spans="1:11" ht="21" customHeight="1" x14ac:dyDescent="0.25">
      <c r="A2" s="3" t="s">
        <v>52</v>
      </c>
      <c r="B2" s="190" t="s">
        <v>53</v>
      </c>
      <c r="C2" s="190"/>
      <c r="D2" s="190"/>
      <c r="E2" s="190"/>
      <c r="F2" s="190"/>
      <c r="G2" s="17"/>
      <c r="H2" s="17"/>
      <c r="I2" s="17"/>
      <c r="J2" s="17"/>
      <c r="K2" s="17"/>
    </row>
    <row r="3" spans="1:11" ht="21" customHeight="1" x14ac:dyDescent="0.25">
      <c r="A3" s="3" t="s">
        <v>54</v>
      </c>
      <c r="B3" s="190" t="s">
        <v>55</v>
      </c>
      <c r="C3" s="190"/>
      <c r="D3" s="190"/>
      <c r="E3" s="190"/>
      <c r="F3" s="190"/>
      <c r="G3" s="17"/>
      <c r="H3" s="17"/>
      <c r="I3" s="17"/>
      <c r="J3" s="17"/>
      <c r="K3" s="17"/>
    </row>
    <row r="4" spans="1:11" ht="21" customHeight="1" x14ac:dyDescent="0.25">
      <c r="A4" s="3" t="s">
        <v>56</v>
      </c>
      <c r="B4" s="191">
        <v>44743</v>
      </c>
      <c r="C4" s="191"/>
      <c r="D4" s="191"/>
      <c r="E4" s="191"/>
      <c r="F4" s="191"/>
      <c r="G4" s="17"/>
      <c r="H4" s="17"/>
      <c r="I4" s="17"/>
      <c r="J4" s="17"/>
      <c r="K4" s="17"/>
    </row>
    <row r="5" spans="1:11" ht="21" customHeight="1" x14ac:dyDescent="0.25">
      <c r="A5" s="3" t="s">
        <v>57</v>
      </c>
      <c r="B5" s="191">
        <v>45107</v>
      </c>
      <c r="C5" s="191"/>
      <c r="D5" s="191"/>
      <c r="E5" s="191"/>
      <c r="F5" s="191"/>
      <c r="G5" s="17"/>
      <c r="H5" s="17"/>
      <c r="I5" s="17"/>
      <c r="J5" s="17"/>
      <c r="K5" s="17"/>
    </row>
    <row r="6" spans="1:11" ht="21" customHeight="1" x14ac:dyDescent="0.25">
      <c r="A6" s="3" t="s">
        <v>58</v>
      </c>
      <c r="B6" s="188" t="str">
        <f>IF(AND(Travel!B7&lt;&gt;A30,Hospitality!B7&lt;&gt;A30,'All other expenses'!B7&lt;&gt;A30,'Gifts and benefits'!B7&lt;&gt;A30),A31,IF(AND(Travel!B7=A30,Hospitality!B7=A30,'All other expenses'!B7=A30,'Gifts and benefits'!B7=A30),A33,A32))</f>
        <v>Data and totals checked on all sheets</v>
      </c>
      <c r="C6" s="188"/>
      <c r="D6" s="188"/>
      <c r="E6" s="188"/>
      <c r="F6" s="188"/>
      <c r="G6" s="23"/>
      <c r="H6" s="17"/>
      <c r="I6" s="17"/>
      <c r="J6" s="17"/>
      <c r="K6" s="17"/>
    </row>
    <row r="7" spans="1:11" ht="21" customHeight="1" x14ac:dyDescent="0.25">
      <c r="A7" s="3" t="s">
        <v>59</v>
      </c>
      <c r="B7" s="187" t="s">
        <v>92</v>
      </c>
      <c r="C7" s="187"/>
      <c r="D7" s="187"/>
      <c r="E7" s="187"/>
      <c r="F7" s="187"/>
      <c r="G7" s="23"/>
      <c r="H7" s="17"/>
      <c r="I7" s="17"/>
      <c r="J7" s="17"/>
      <c r="K7" s="17"/>
    </row>
    <row r="8" spans="1:11" ht="21" customHeight="1" x14ac:dyDescent="0.25">
      <c r="A8" s="3" t="s">
        <v>61</v>
      </c>
      <c r="B8" s="187" t="s">
        <v>385</v>
      </c>
      <c r="C8" s="187"/>
      <c r="D8" s="187"/>
      <c r="E8" s="187"/>
      <c r="F8" s="187"/>
      <c r="G8" s="23"/>
      <c r="H8" s="17"/>
      <c r="I8" s="17"/>
      <c r="J8" s="17"/>
      <c r="K8" s="17"/>
    </row>
    <row r="9" spans="1:11" ht="66.75" customHeight="1" x14ac:dyDescent="0.25">
      <c r="A9" s="186" t="s">
        <v>63</v>
      </c>
      <c r="B9" s="186"/>
      <c r="C9" s="186"/>
      <c r="D9" s="186"/>
      <c r="E9" s="186"/>
      <c r="F9" s="186"/>
      <c r="G9" s="23"/>
      <c r="H9" s="17"/>
      <c r="I9" s="17"/>
      <c r="J9" s="17"/>
      <c r="K9" s="17"/>
    </row>
    <row r="10" spans="1:11" s="93" customFormat="1" ht="36" customHeight="1" x14ac:dyDescent="0.3">
      <c r="A10" s="87" t="s">
        <v>64</v>
      </c>
      <c r="B10" s="88" t="s">
        <v>65</v>
      </c>
      <c r="C10" s="88" t="s">
        <v>66</v>
      </c>
      <c r="D10" s="89"/>
      <c r="E10" s="90" t="s">
        <v>29</v>
      </c>
      <c r="F10" s="91" t="s">
        <v>67</v>
      </c>
      <c r="G10" s="92"/>
      <c r="H10" s="92"/>
      <c r="I10" s="92"/>
      <c r="J10" s="92"/>
      <c r="K10" s="92"/>
    </row>
    <row r="11" spans="1:11" ht="27.75" customHeight="1" x14ac:dyDescent="0.35">
      <c r="A11" s="8" t="s">
        <v>68</v>
      </c>
      <c r="B11" s="60">
        <f>B15+B16+B17</f>
        <v>28959.63</v>
      </c>
      <c r="C11" s="66" t="str">
        <f>IF(Travel!B6="",A34,Travel!B6)</f>
        <v>Figures exclude GST</v>
      </c>
      <c r="D11" s="6"/>
      <c r="E11" s="8" t="s">
        <v>69</v>
      </c>
      <c r="F11" s="33">
        <f>'Gifts and benefits'!C90</f>
        <v>75</v>
      </c>
      <c r="G11" s="29"/>
      <c r="H11" s="29"/>
      <c r="I11" s="29"/>
      <c r="J11" s="29"/>
      <c r="K11" s="29"/>
    </row>
    <row r="12" spans="1:11" ht="27.75" customHeight="1" x14ac:dyDescent="0.35">
      <c r="A12" s="8" t="s">
        <v>24</v>
      </c>
      <c r="B12" s="60">
        <f>Hospitality!B25</f>
        <v>0</v>
      </c>
      <c r="C12" s="66" t="str">
        <f>IF(Hospitality!B6="",A34,Hospitality!B6)</f>
        <v>Figures exclude GST</v>
      </c>
      <c r="D12" s="6"/>
      <c r="E12" s="8" t="s">
        <v>70</v>
      </c>
      <c r="F12" s="33">
        <f>'Gifts and benefits'!C91</f>
        <v>33</v>
      </c>
      <c r="G12" s="29"/>
      <c r="H12" s="29"/>
      <c r="I12" s="29"/>
      <c r="J12" s="29"/>
      <c r="K12" s="29"/>
    </row>
    <row r="13" spans="1:11" ht="27.75" customHeight="1" x14ac:dyDescent="0.25">
      <c r="A13" s="8" t="s">
        <v>71</v>
      </c>
      <c r="B13" s="60">
        <f>'All other expenses'!B25</f>
        <v>3487.24</v>
      </c>
      <c r="C13" s="66" t="str">
        <f>IF('All other expenses'!B6="",A34,'All other expenses'!B6)</f>
        <v>Figures exclude GST</v>
      </c>
      <c r="D13" s="6"/>
      <c r="E13" s="8" t="s">
        <v>72</v>
      </c>
      <c r="F13" s="33">
        <f>'Gifts and benefits'!C92</f>
        <v>42</v>
      </c>
      <c r="G13" s="17"/>
      <c r="H13" s="17"/>
      <c r="I13" s="17"/>
      <c r="J13" s="17"/>
      <c r="K13" s="17"/>
    </row>
    <row r="14" spans="1:11" ht="12.75" customHeight="1" x14ac:dyDescent="0.25">
      <c r="A14" s="7"/>
      <c r="B14" s="61"/>
      <c r="C14" s="67"/>
      <c r="D14" s="34"/>
      <c r="E14" s="6"/>
      <c r="F14" s="35"/>
      <c r="G14" s="17"/>
      <c r="H14" s="17"/>
      <c r="I14" s="17"/>
      <c r="J14" s="17"/>
      <c r="K14" s="17"/>
    </row>
    <row r="15" spans="1:11" ht="27.75" customHeight="1" x14ac:dyDescent="0.25">
      <c r="A15" s="9" t="s">
        <v>73</v>
      </c>
      <c r="B15" s="62">
        <f>Travel!B18</f>
        <v>16515.18</v>
      </c>
      <c r="C15" s="68" t="str">
        <f>C11</f>
        <v>Figures exclude GST</v>
      </c>
      <c r="D15" s="6"/>
      <c r="E15" s="6"/>
      <c r="F15" s="35"/>
      <c r="G15" s="17"/>
      <c r="H15" s="17"/>
      <c r="I15" s="17"/>
      <c r="J15" s="17"/>
      <c r="K15" s="17"/>
    </row>
    <row r="16" spans="1:11" ht="27.75" customHeight="1" x14ac:dyDescent="0.25">
      <c r="A16" s="9" t="s">
        <v>74</v>
      </c>
      <c r="B16" s="62">
        <f>Travel!B43</f>
        <v>12291.14</v>
      </c>
      <c r="C16" s="68" t="str">
        <f>C11</f>
        <v>Figures exclude GST</v>
      </c>
      <c r="D16" s="36"/>
      <c r="E16" s="6"/>
      <c r="F16" s="37"/>
      <c r="G16" s="17"/>
      <c r="H16" s="17"/>
      <c r="I16" s="17"/>
      <c r="J16" s="17"/>
      <c r="K16" s="17"/>
    </row>
    <row r="17" spans="1:11" ht="27.75" customHeight="1" x14ac:dyDescent="0.25">
      <c r="A17" s="9" t="s">
        <v>75</v>
      </c>
      <c r="B17" s="62">
        <f>Travel!B55</f>
        <v>153.30999999999997</v>
      </c>
      <c r="C17" s="68" t="str">
        <f>C11</f>
        <v>Figures exclude GST</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76</v>
      </c>
      <c r="B19" s="19"/>
      <c r="C19" s="17"/>
      <c r="D19" s="17"/>
      <c r="E19" s="17"/>
      <c r="F19" s="17"/>
      <c r="G19" s="17"/>
      <c r="H19" s="17"/>
      <c r="I19" s="17"/>
      <c r="J19" s="17"/>
      <c r="K19" s="17"/>
    </row>
    <row r="20" spans="1:11" x14ac:dyDescent="0.25">
      <c r="A20" s="20" t="s">
        <v>77</v>
      </c>
      <c r="D20" s="17"/>
      <c r="E20" s="17"/>
      <c r="F20" s="17"/>
      <c r="G20" s="17"/>
      <c r="H20" s="17"/>
      <c r="I20" s="17"/>
      <c r="J20" s="17"/>
      <c r="K20" s="17"/>
    </row>
    <row r="21" spans="1:11" ht="12.65" customHeight="1" x14ac:dyDescent="0.25">
      <c r="A21" s="20" t="s">
        <v>78</v>
      </c>
      <c r="D21" s="17"/>
      <c r="E21" s="17"/>
      <c r="F21" s="17"/>
      <c r="G21" s="17"/>
      <c r="H21" s="17"/>
      <c r="I21" s="17"/>
      <c r="J21" s="17"/>
      <c r="K21" s="17"/>
    </row>
    <row r="22" spans="1:11" ht="12.65" customHeight="1" x14ac:dyDescent="0.25">
      <c r="A22" s="20" t="s">
        <v>79</v>
      </c>
      <c r="D22" s="17"/>
      <c r="E22" s="17"/>
      <c r="F22" s="17"/>
      <c r="G22" s="17"/>
      <c r="H22" s="17"/>
      <c r="I22" s="17"/>
      <c r="J22" s="17"/>
      <c r="K22" s="17"/>
    </row>
    <row r="23" spans="1:11" ht="12.65" customHeight="1" x14ac:dyDescent="0.25">
      <c r="A23" s="20" t="s">
        <v>80</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81</v>
      </c>
      <c r="B25" s="13"/>
      <c r="C25" s="13"/>
      <c r="D25" s="13"/>
      <c r="E25" s="13"/>
      <c r="F25" s="13"/>
      <c r="G25" s="17"/>
      <c r="H25" s="17"/>
      <c r="I25" s="17"/>
      <c r="J25" s="17"/>
      <c r="K25" s="17"/>
    </row>
    <row r="26" spans="1:11" ht="12.75" hidden="1" customHeight="1" x14ac:dyDescent="0.25">
      <c r="A26" s="11" t="s">
        <v>82</v>
      </c>
      <c r="B26" s="4"/>
      <c r="C26" s="4"/>
      <c r="D26" s="11"/>
      <c r="E26" s="11"/>
      <c r="F26" s="11"/>
      <c r="G26" s="17"/>
      <c r="H26" s="17"/>
      <c r="I26" s="17"/>
      <c r="J26" s="17"/>
      <c r="K26" s="17"/>
    </row>
    <row r="27" spans="1:11" hidden="1" x14ac:dyDescent="0.25">
      <c r="A27" s="10" t="s">
        <v>83</v>
      </c>
      <c r="B27" s="10"/>
      <c r="C27" s="10"/>
      <c r="D27" s="10"/>
      <c r="E27" s="10"/>
      <c r="F27" s="10"/>
      <c r="G27" s="17"/>
      <c r="H27" s="17"/>
      <c r="I27" s="17"/>
      <c r="J27" s="17"/>
      <c r="K27" s="17"/>
    </row>
    <row r="28" spans="1:11" hidden="1" x14ac:dyDescent="0.25">
      <c r="A28" s="10" t="s">
        <v>84</v>
      </c>
      <c r="B28" s="10"/>
      <c r="C28" s="10"/>
      <c r="D28" s="10"/>
      <c r="E28" s="10"/>
      <c r="F28" s="10"/>
      <c r="G28" s="17"/>
      <c r="H28" s="17"/>
      <c r="I28" s="17"/>
      <c r="J28" s="17"/>
      <c r="K28" s="17"/>
    </row>
    <row r="29" spans="1:11" hidden="1" x14ac:dyDescent="0.25">
      <c r="A29" s="11" t="s">
        <v>85</v>
      </c>
      <c r="B29" s="11"/>
      <c r="C29" s="11"/>
      <c r="D29" s="11"/>
      <c r="E29" s="11"/>
      <c r="F29" s="11"/>
      <c r="G29" s="17"/>
      <c r="H29" s="17"/>
      <c r="I29" s="17"/>
      <c r="J29" s="17"/>
      <c r="K29" s="17"/>
    </row>
    <row r="30" spans="1:11" hidden="1" x14ac:dyDescent="0.25">
      <c r="A30" s="11" t="s">
        <v>86</v>
      </c>
      <c r="B30" s="11"/>
      <c r="C30" s="11"/>
      <c r="D30" s="11"/>
      <c r="E30" s="11"/>
      <c r="F30" s="11"/>
      <c r="G30" s="17"/>
      <c r="H30" s="17"/>
      <c r="I30" s="17"/>
      <c r="J30" s="17"/>
      <c r="K30" s="17"/>
    </row>
    <row r="31" spans="1:11" hidden="1" x14ac:dyDescent="0.25">
      <c r="A31" s="10" t="s">
        <v>87</v>
      </c>
      <c r="B31" s="10"/>
      <c r="C31" s="10"/>
      <c r="D31" s="10"/>
      <c r="E31" s="10"/>
      <c r="F31" s="10"/>
      <c r="G31" s="17"/>
      <c r="H31" s="17"/>
      <c r="I31" s="17"/>
      <c r="J31" s="17"/>
      <c r="K31" s="17"/>
    </row>
    <row r="32" spans="1:11" hidden="1" x14ac:dyDescent="0.25">
      <c r="A32" s="10" t="s">
        <v>88</v>
      </c>
      <c r="B32" s="10"/>
      <c r="C32" s="10"/>
      <c r="D32" s="10"/>
      <c r="E32" s="10"/>
      <c r="F32" s="10"/>
      <c r="G32" s="17"/>
      <c r="H32" s="17"/>
      <c r="I32" s="17"/>
      <c r="J32" s="17"/>
      <c r="K32" s="17"/>
    </row>
    <row r="33" spans="1:11" hidden="1" x14ac:dyDescent="0.25">
      <c r="A33" s="10" t="s">
        <v>89</v>
      </c>
      <c r="B33" s="10"/>
      <c r="C33" s="10"/>
      <c r="D33" s="10"/>
      <c r="E33" s="10"/>
      <c r="F33" s="10"/>
      <c r="G33" s="17"/>
      <c r="H33" s="17"/>
      <c r="I33" s="17"/>
      <c r="J33" s="17"/>
      <c r="K33" s="17"/>
    </row>
    <row r="34" spans="1:11" hidden="1" x14ac:dyDescent="0.25">
      <c r="A34" s="11" t="s">
        <v>90</v>
      </c>
      <c r="B34" s="11"/>
      <c r="C34" s="11"/>
      <c r="D34" s="11"/>
      <c r="E34" s="11"/>
      <c r="F34" s="11"/>
      <c r="G34" s="17"/>
      <c r="H34" s="17"/>
      <c r="I34" s="17"/>
      <c r="J34" s="17"/>
      <c r="K34" s="17"/>
    </row>
    <row r="35" spans="1:11" hidden="1" x14ac:dyDescent="0.25">
      <c r="A35" s="11" t="s">
        <v>91</v>
      </c>
      <c r="B35" s="11"/>
      <c r="C35" s="11"/>
      <c r="D35" s="11"/>
      <c r="E35" s="11"/>
      <c r="F35" s="11"/>
      <c r="G35" s="17"/>
      <c r="H35" s="17"/>
      <c r="I35" s="17"/>
      <c r="J35" s="17"/>
      <c r="K35" s="17"/>
    </row>
    <row r="36" spans="1:11" hidden="1" x14ac:dyDescent="0.25">
      <c r="A36" s="10" t="s">
        <v>60</v>
      </c>
      <c r="B36" s="64"/>
      <c r="C36" s="64"/>
      <c r="D36" s="64"/>
      <c r="E36" s="64"/>
      <c r="F36" s="64"/>
      <c r="G36" s="17"/>
      <c r="H36" s="17"/>
      <c r="I36" s="17"/>
      <c r="J36" s="17"/>
      <c r="K36" s="17"/>
    </row>
    <row r="37" spans="1:11" hidden="1" x14ac:dyDescent="0.25">
      <c r="A37" s="10" t="s">
        <v>92</v>
      </c>
      <c r="B37" s="64"/>
      <c r="C37" s="64"/>
      <c r="D37" s="64"/>
      <c r="E37" s="64"/>
      <c r="F37" s="64"/>
      <c r="G37" s="17"/>
      <c r="H37" s="17"/>
      <c r="I37" s="17"/>
      <c r="J37" s="17"/>
      <c r="K37" s="17"/>
    </row>
    <row r="38" spans="1:11" hidden="1" x14ac:dyDescent="0.25">
      <c r="A38" s="10" t="s">
        <v>62</v>
      </c>
      <c r="B38" s="64"/>
      <c r="C38" s="64"/>
      <c r="D38" s="64"/>
      <c r="E38" s="64"/>
      <c r="F38" s="64"/>
      <c r="G38" s="17"/>
      <c r="H38" s="17"/>
      <c r="I38" s="17"/>
      <c r="J38" s="17"/>
      <c r="K38" s="17"/>
    </row>
    <row r="39" spans="1:11" hidden="1" x14ac:dyDescent="0.25">
      <c r="A39" s="11" t="s">
        <v>93</v>
      </c>
      <c r="B39" s="4"/>
      <c r="C39" s="4"/>
      <c r="D39" s="4"/>
      <c r="E39" s="4"/>
      <c r="F39" s="4"/>
      <c r="G39" s="17"/>
      <c r="H39" s="17"/>
      <c r="I39" s="17"/>
      <c r="J39" s="17"/>
      <c r="K39" s="17"/>
    </row>
    <row r="40" spans="1:11" hidden="1" x14ac:dyDescent="0.25">
      <c r="A40" s="4" t="s">
        <v>94</v>
      </c>
      <c r="B40" s="4"/>
      <c r="C40" s="4"/>
      <c r="D40" s="4"/>
      <c r="E40" s="4"/>
      <c r="F40" s="4"/>
      <c r="G40" s="17"/>
      <c r="H40" s="17"/>
      <c r="I40" s="17"/>
      <c r="J40" s="17"/>
      <c r="K40" s="17"/>
    </row>
    <row r="41" spans="1:11" hidden="1" x14ac:dyDescent="0.25">
      <c r="A41" s="4" t="s">
        <v>95</v>
      </c>
      <c r="B41" s="4"/>
      <c r="C41" s="4"/>
      <c r="D41" s="4"/>
      <c r="E41" s="4"/>
      <c r="F41" s="4"/>
      <c r="G41" s="17"/>
      <c r="H41" s="17"/>
      <c r="I41" s="17"/>
      <c r="J41" s="17"/>
      <c r="K41" s="17"/>
    </row>
    <row r="42" spans="1:11" hidden="1" x14ac:dyDescent="0.25">
      <c r="A42" s="4" t="s">
        <v>96</v>
      </c>
      <c r="B42" s="4"/>
      <c r="C42" s="4"/>
      <c r="D42" s="4"/>
      <c r="E42" s="4"/>
      <c r="F42" s="4"/>
      <c r="G42" s="17"/>
      <c r="H42" s="17"/>
      <c r="I42" s="17"/>
      <c r="J42" s="17"/>
      <c r="K42" s="17"/>
    </row>
    <row r="43" spans="1:11" hidden="1" x14ac:dyDescent="0.25">
      <c r="A43" s="4" t="s">
        <v>97</v>
      </c>
      <c r="B43" s="4"/>
      <c r="C43" s="4"/>
      <c r="D43" s="4"/>
      <c r="E43" s="4"/>
      <c r="F43" s="4"/>
      <c r="G43" s="17"/>
      <c r="H43" s="17"/>
      <c r="I43" s="17"/>
      <c r="J43" s="17"/>
      <c r="K43" s="17"/>
    </row>
    <row r="44" spans="1:11" hidden="1" x14ac:dyDescent="0.25">
      <c r="A44" s="4" t="s">
        <v>98</v>
      </c>
      <c r="B44" s="4"/>
      <c r="C44" s="4"/>
      <c r="D44" s="4"/>
      <c r="E44" s="4"/>
      <c r="F44" s="4"/>
      <c r="G44" s="17"/>
      <c r="H44" s="17"/>
      <c r="I44" s="17"/>
      <c r="J44" s="17"/>
      <c r="K44" s="17"/>
    </row>
    <row r="45" spans="1:11" hidden="1" x14ac:dyDescent="0.25">
      <c r="A45" s="65" t="s">
        <v>99</v>
      </c>
      <c r="B45" s="64"/>
      <c r="C45" s="64"/>
      <c r="D45" s="64"/>
      <c r="E45" s="64"/>
      <c r="F45" s="64"/>
      <c r="G45" s="17"/>
      <c r="H45" s="17"/>
      <c r="I45" s="17"/>
      <c r="J45" s="17"/>
      <c r="K45" s="17"/>
    </row>
    <row r="46" spans="1:11" hidden="1" x14ac:dyDescent="0.25">
      <c r="A46" s="64" t="s">
        <v>100</v>
      </c>
      <c r="B46" s="64"/>
      <c r="C46" s="64"/>
      <c r="D46" s="64"/>
      <c r="E46" s="64"/>
      <c r="F46" s="64"/>
      <c r="G46" s="17"/>
      <c r="H46" s="17"/>
      <c r="I46" s="17"/>
      <c r="J46" s="17"/>
      <c r="K46" s="17"/>
    </row>
    <row r="47" spans="1:11" hidden="1" x14ac:dyDescent="0.25">
      <c r="A47" s="38">
        <v>-20000</v>
      </c>
      <c r="B47" s="4"/>
      <c r="C47" s="4"/>
      <c r="D47" s="4"/>
      <c r="E47" s="4"/>
      <c r="F47" s="4"/>
      <c r="G47" s="17"/>
      <c r="H47" s="17"/>
      <c r="I47" s="17"/>
      <c r="J47" s="17"/>
      <c r="K47" s="17"/>
    </row>
    <row r="48" spans="1:11" ht="25" hidden="1" x14ac:dyDescent="0.25">
      <c r="A48" s="81" t="s">
        <v>101</v>
      </c>
      <c r="B48" s="64"/>
      <c r="C48" s="64"/>
      <c r="D48" s="64"/>
      <c r="E48" s="64"/>
      <c r="F48" s="64"/>
      <c r="G48" s="17"/>
      <c r="H48" s="17"/>
      <c r="I48" s="17"/>
      <c r="J48" s="17"/>
      <c r="K48" s="17"/>
    </row>
    <row r="49" spans="1:11" ht="25" hidden="1" x14ac:dyDescent="0.25">
      <c r="A49" s="81" t="s">
        <v>102</v>
      </c>
      <c r="B49" s="64"/>
      <c r="C49" s="64"/>
      <c r="D49" s="64"/>
      <c r="E49" s="64"/>
      <c r="F49" s="64"/>
      <c r="G49" s="17"/>
      <c r="H49" s="17"/>
      <c r="I49" s="17"/>
      <c r="J49" s="17"/>
      <c r="K49" s="17"/>
    </row>
    <row r="50" spans="1:11" ht="25" hidden="1" x14ac:dyDescent="0.25">
      <c r="A50" s="82" t="s">
        <v>103</v>
      </c>
      <c r="B50" s="4"/>
      <c r="C50" s="4"/>
      <c r="D50" s="4"/>
      <c r="E50" s="4"/>
      <c r="F50" s="4"/>
      <c r="G50" s="17"/>
      <c r="H50" s="17"/>
      <c r="I50" s="17"/>
      <c r="J50" s="17"/>
      <c r="K50" s="17"/>
    </row>
    <row r="51" spans="1:11" ht="25" hidden="1" x14ac:dyDescent="0.25">
      <c r="A51" s="82" t="s">
        <v>104</v>
      </c>
      <c r="B51" s="4"/>
      <c r="C51" s="4"/>
      <c r="D51" s="4"/>
      <c r="E51" s="4"/>
      <c r="F51" s="4"/>
      <c r="G51" s="17"/>
      <c r="H51" s="17"/>
      <c r="I51" s="17"/>
      <c r="J51" s="17"/>
      <c r="K51" s="17"/>
    </row>
    <row r="52" spans="1:11" ht="37.5" hidden="1" x14ac:dyDescent="0.3">
      <c r="A52" s="82" t="s">
        <v>105</v>
      </c>
      <c r="B52" s="74"/>
      <c r="C52" s="74"/>
      <c r="D52" s="74"/>
      <c r="E52" s="11"/>
      <c r="F52" s="11"/>
      <c r="G52" s="17"/>
      <c r="H52" s="17"/>
      <c r="I52" s="17"/>
      <c r="J52" s="17"/>
      <c r="K52" s="17"/>
    </row>
    <row r="53" spans="1:11" ht="13" hidden="1" x14ac:dyDescent="0.3">
      <c r="A53" s="79" t="s">
        <v>106</v>
      </c>
      <c r="B53" s="73"/>
      <c r="C53" s="73"/>
      <c r="D53" s="73"/>
      <c r="E53" s="10"/>
      <c r="F53" s="10" t="b">
        <v>1</v>
      </c>
      <c r="G53" s="17"/>
      <c r="H53" s="17"/>
      <c r="I53" s="17"/>
      <c r="J53" s="17"/>
      <c r="K53" s="17"/>
    </row>
    <row r="54" spans="1:11" ht="13" hidden="1" x14ac:dyDescent="0.3">
      <c r="A54" s="80" t="s">
        <v>107</v>
      </c>
      <c r="B54" s="79"/>
      <c r="C54" s="79"/>
      <c r="D54" s="79"/>
      <c r="E54" s="10"/>
      <c r="F54" s="10" t="b">
        <v>0</v>
      </c>
      <c r="G54" s="17"/>
      <c r="H54" s="17"/>
      <c r="I54" s="17"/>
      <c r="J54" s="17"/>
      <c r="K54" s="17"/>
    </row>
    <row r="55" spans="1:11" ht="13" hidden="1" x14ac:dyDescent="0.25">
      <c r="A55" s="83"/>
      <c r="B55" s="75">
        <f>COUNT(Travel!B12:B17)</f>
        <v>4</v>
      </c>
      <c r="C55" s="75"/>
      <c r="D55" s="75">
        <f>COUNTIF(Travel!D12:D17,"*")</f>
        <v>4</v>
      </c>
      <c r="E55" s="76"/>
      <c r="F55" s="76" t="b">
        <f>MIN(B55,D55)=MAX(B55,D55)</f>
        <v>1</v>
      </c>
      <c r="G55" s="17"/>
      <c r="H55" s="17"/>
      <c r="I55" s="17"/>
      <c r="J55" s="17"/>
      <c r="K55" s="17"/>
    </row>
    <row r="56" spans="1:11" ht="13" hidden="1" x14ac:dyDescent="0.25">
      <c r="A56" s="83" t="s">
        <v>108</v>
      </c>
      <c r="B56" s="75">
        <f>COUNT(Travel!B22:B42)</f>
        <v>18</v>
      </c>
      <c r="C56" s="75"/>
      <c r="D56" s="75">
        <f>COUNTIF(Travel!D22:D42,"*")</f>
        <v>18</v>
      </c>
      <c r="E56" s="76"/>
      <c r="F56" s="76" t="b">
        <f>MIN(B56,D56)=MAX(B56,D56)</f>
        <v>1</v>
      </c>
    </row>
    <row r="57" spans="1:11" ht="13" hidden="1" x14ac:dyDescent="0.3">
      <c r="A57" s="84"/>
      <c r="B57" s="75">
        <f>COUNT(Travel!B47:B54)</f>
        <v>6</v>
      </c>
      <c r="C57" s="75"/>
      <c r="D57" s="75">
        <f>COUNTIF(Travel!D47:D54,"*")</f>
        <v>6</v>
      </c>
      <c r="E57" s="76"/>
      <c r="F57" s="76" t="b">
        <f>MIN(B57,D57)=MAX(B57,D57)</f>
        <v>1</v>
      </c>
    </row>
    <row r="58" spans="1:11" ht="13" hidden="1" x14ac:dyDescent="0.3">
      <c r="A58" s="85" t="s">
        <v>109</v>
      </c>
      <c r="B58" s="77">
        <f>COUNT(Hospitality!B11:B24)</f>
        <v>0</v>
      </c>
      <c r="C58" s="77"/>
      <c r="D58" s="77">
        <f>COUNTIF(Hospitality!D11:D24,"*")</f>
        <v>0</v>
      </c>
      <c r="E58" s="78"/>
      <c r="F58" s="78" t="b">
        <f>MIN(B58,D58)=MAX(B58,D58)</f>
        <v>1</v>
      </c>
    </row>
    <row r="59" spans="1:11" ht="13" hidden="1" x14ac:dyDescent="0.3">
      <c r="A59" s="86" t="s">
        <v>110</v>
      </c>
      <c r="B59" s="76">
        <f>COUNT('All other expenses'!B11:B24)</f>
        <v>5</v>
      </c>
      <c r="C59" s="76"/>
      <c r="D59" s="76">
        <f>COUNTIF('All other expenses'!D11:D24,"*")</f>
        <v>5</v>
      </c>
      <c r="E59" s="76"/>
      <c r="F59" s="76" t="b">
        <f>MIN(B59,D59)=MAX(B59,D59)</f>
        <v>1</v>
      </c>
    </row>
    <row r="60" spans="1:11" ht="13" hidden="1" x14ac:dyDescent="0.3">
      <c r="A60" s="85" t="s">
        <v>111</v>
      </c>
      <c r="B60" s="77">
        <f>COUNTIF('Gifts and benefits'!B11:B89,"*")</f>
        <v>75</v>
      </c>
      <c r="C60" s="77">
        <f>COUNTIF('Gifts and benefits'!C11:C89,"*")</f>
        <v>75</v>
      </c>
      <c r="D60" s="77"/>
      <c r="E60" s="77">
        <f>COUNTA('Gifts and benefits'!E11:E89)</f>
        <v>75</v>
      </c>
      <c r="F60" s="78"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15"/>
  <sheetViews>
    <sheetView zoomScaleNormal="100" workbookViewId="0">
      <selection activeCell="C28" sqref="C28"/>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7.54296875" customWidth="1"/>
    <col min="7" max="9" width="9.1796875" hidden="1" customWidth="1"/>
    <col min="10" max="13" width="0" hidden="1" customWidth="1"/>
    <col min="14" max="16384" width="9.1796875" hidden="1"/>
  </cols>
  <sheetData>
    <row r="1" spans="1:6" ht="26.25" customHeight="1" x14ac:dyDescent="0.25">
      <c r="A1" s="189" t="s">
        <v>112</v>
      </c>
      <c r="B1" s="189"/>
      <c r="C1" s="189"/>
      <c r="D1" s="189"/>
      <c r="E1" s="189"/>
      <c r="F1" s="17"/>
    </row>
    <row r="2" spans="1:6" ht="21" customHeight="1" x14ac:dyDescent="0.25">
      <c r="A2" s="3" t="s">
        <v>52</v>
      </c>
      <c r="B2" s="192" t="str">
        <f>'Summary and sign-off'!B2:F2</f>
        <v xml:space="preserve">Department of Internal Affairs </v>
      </c>
      <c r="C2" s="192"/>
      <c r="D2" s="192"/>
      <c r="E2" s="192"/>
      <c r="F2" s="17"/>
    </row>
    <row r="3" spans="1:6" ht="21" customHeight="1" x14ac:dyDescent="0.25">
      <c r="A3" s="3" t="s">
        <v>113</v>
      </c>
      <c r="B3" s="192" t="str">
        <f>'Summary and sign-off'!B3:F3</f>
        <v>Paul James</v>
      </c>
      <c r="C3" s="192"/>
      <c r="D3" s="192"/>
      <c r="E3" s="192"/>
      <c r="F3" s="17"/>
    </row>
    <row r="4" spans="1:6" ht="21" customHeight="1" x14ac:dyDescent="0.25">
      <c r="A4" s="3" t="s">
        <v>114</v>
      </c>
      <c r="B4" s="192">
        <f>'Summary and sign-off'!B4:F4</f>
        <v>44743</v>
      </c>
      <c r="C4" s="192"/>
      <c r="D4" s="192"/>
      <c r="E4" s="192"/>
      <c r="F4" s="17"/>
    </row>
    <row r="5" spans="1:6" ht="21" customHeight="1" x14ac:dyDescent="0.25">
      <c r="A5" s="3" t="s">
        <v>115</v>
      </c>
      <c r="B5" s="192">
        <f>'Summary and sign-off'!B5:F5</f>
        <v>45107</v>
      </c>
      <c r="C5" s="192"/>
      <c r="D5" s="192"/>
      <c r="E5" s="192"/>
      <c r="F5" s="17"/>
    </row>
    <row r="6" spans="1:6" ht="21" customHeight="1" x14ac:dyDescent="0.25">
      <c r="A6" s="3" t="s">
        <v>116</v>
      </c>
      <c r="B6" s="187" t="s">
        <v>84</v>
      </c>
      <c r="C6" s="187"/>
      <c r="D6" s="187"/>
      <c r="E6" s="187"/>
      <c r="F6" s="17"/>
    </row>
    <row r="7" spans="1:6" ht="21" customHeight="1" x14ac:dyDescent="0.25">
      <c r="A7" s="3" t="s">
        <v>58</v>
      </c>
      <c r="B7" s="187" t="s">
        <v>86</v>
      </c>
      <c r="C7" s="187"/>
      <c r="D7" s="187"/>
      <c r="E7" s="187"/>
      <c r="F7" s="17"/>
    </row>
    <row r="8" spans="1:6" ht="36" customHeight="1" x14ac:dyDescent="0.3">
      <c r="A8" s="195" t="s">
        <v>117</v>
      </c>
      <c r="B8" s="196"/>
      <c r="C8" s="196"/>
      <c r="D8" s="196"/>
      <c r="E8" s="196"/>
      <c r="F8" s="19"/>
    </row>
    <row r="9" spans="1:6" ht="36" customHeight="1" x14ac:dyDescent="0.3">
      <c r="A9" s="197" t="s">
        <v>118</v>
      </c>
      <c r="B9" s="198"/>
      <c r="C9" s="198"/>
      <c r="D9" s="198"/>
      <c r="E9" s="198"/>
      <c r="F9" s="19"/>
    </row>
    <row r="10" spans="1:6" ht="24.75" customHeight="1" x14ac:dyDescent="0.35">
      <c r="A10" s="194" t="s">
        <v>119</v>
      </c>
      <c r="B10" s="199"/>
      <c r="C10" s="194"/>
      <c r="D10" s="194"/>
      <c r="E10" s="194"/>
      <c r="F10" s="29"/>
    </row>
    <row r="11" spans="1:6" ht="25.5" x14ac:dyDescent="0.25">
      <c r="A11" s="24" t="s">
        <v>120</v>
      </c>
      <c r="B11" s="24" t="s">
        <v>121</v>
      </c>
      <c r="C11" s="24" t="s">
        <v>122</v>
      </c>
      <c r="D11" s="24" t="s">
        <v>123</v>
      </c>
      <c r="E11" s="24" t="s">
        <v>124</v>
      </c>
      <c r="F11" s="30"/>
    </row>
    <row r="12" spans="1:6" s="2" customFormat="1" x14ac:dyDescent="0.25">
      <c r="A12" s="95"/>
      <c r="B12" s="96"/>
      <c r="C12" s="97"/>
      <c r="D12" s="97"/>
      <c r="E12" s="98"/>
      <c r="F12" s="1"/>
    </row>
    <row r="13" spans="1:6" s="2" customFormat="1" x14ac:dyDescent="0.25">
      <c r="A13" s="115">
        <v>45091</v>
      </c>
      <c r="B13" s="116">
        <v>2024.05</v>
      </c>
      <c r="C13" s="117" t="s">
        <v>125</v>
      </c>
      <c r="D13" s="117" t="s">
        <v>126</v>
      </c>
      <c r="E13" s="118" t="s">
        <v>127</v>
      </c>
      <c r="F13" s="1"/>
    </row>
    <row r="14" spans="1:6" s="2" customFormat="1" x14ac:dyDescent="0.25">
      <c r="A14" s="115">
        <v>44986</v>
      </c>
      <c r="B14" s="116">
        <v>2445.73</v>
      </c>
      <c r="C14" s="117" t="s">
        <v>128</v>
      </c>
      <c r="D14" s="117" t="s">
        <v>126</v>
      </c>
      <c r="E14" s="118" t="s">
        <v>129</v>
      </c>
      <c r="F14" s="1"/>
    </row>
    <row r="15" spans="1:6" s="2" customFormat="1" x14ac:dyDescent="0.25">
      <c r="A15" s="115">
        <v>44865</v>
      </c>
      <c r="B15" s="116">
        <f>1745.5+4244.64</f>
        <v>5990.14</v>
      </c>
      <c r="C15" s="117" t="s">
        <v>130</v>
      </c>
      <c r="D15" s="117" t="s">
        <v>126</v>
      </c>
      <c r="E15" s="118" t="s">
        <v>131</v>
      </c>
      <c r="F15" s="1"/>
    </row>
    <row r="16" spans="1:6" s="2" customFormat="1" x14ac:dyDescent="0.25">
      <c r="A16" s="142">
        <v>44814</v>
      </c>
      <c r="B16" s="143">
        <v>6055.26</v>
      </c>
      <c r="C16" s="144" t="s">
        <v>132</v>
      </c>
      <c r="D16" s="117" t="s">
        <v>126</v>
      </c>
      <c r="E16" s="145" t="s">
        <v>133</v>
      </c>
      <c r="F16" s="1"/>
    </row>
    <row r="17" spans="1:6" s="2" customFormat="1" x14ac:dyDescent="0.25">
      <c r="A17" s="105"/>
      <c r="B17" s="106"/>
      <c r="C17" s="107"/>
      <c r="D17" s="107"/>
      <c r="E17" s="108"/>
      <c r="F17" s="1"/>
    </row>
    <row r="18" spans="1:6" ht="19.5" customHeight="1" x14ac:dyDescent="0.25">
      <c r="A18" s="71" t="s">
        <v>134</v>
      </c>
      <c r="B18" s="72">
        <f>SUM(B12:B17)</f>
        <v>16515.18</v>
      </c>
      <c r="C18" s="122" t="str">
        <f>IF(SUBTOTAL(3,B12:B17)=SUBTOTAL(103,B12:B17),'Summary and sign-off'!$A$48,'Summary and sign-off'!$A$49)</f>
        <v>Check - there are no hidden rows with data</v>
      </c>
      <c r="D18" s="193" t="str">
        <f>IF('Summary and sign-off'!F55='Summary and sign-off'!F54,'Summary and sign-off'!A51,'Summary and sign-off'!A50)</f>
        <v>Check - each entry provides sufficient information</v>
      </c>
      <c r="E18" s="193"/>
      <c r="F18" s="17"/>
    </row>
    <row r="19" spans="1:6" ht="10.5" customHeight="1" x14ac:dyDescent="0.3">
      <c r="A19" s="17"/>
      <c r="B19" s="19"/>
      <c r="C19" s="17"/>
      <c r="D19" s="17"/>
      <c r="E19" s="17"/>
      <c r="F19" s="17"/>
    </row>
    <row r="20" spans="1:6" ht="24.75" customHeight="1" x14ac:dyDescent="0.35">
      <c r="A20" s="194" t="s">
        <v>135</v>
      </c>
      <c r="B20" s="194"/>
      <c r="C20" s="194"/>
      <c r="D20" s="194"/>
      <c r="E20" s="194"/>
      <c r="F20" s="29"/>
    </row>
    <row r="21" spans="1:6" ht="27" customHeight="1" x14ac:dyDescent="0.25">
      <c r="A21" s="24" t="s">
        <v>120</v>
      </c>
      <c r="B21" s="24" t="s">
        <v>65</v>
      </c>
      <c r="C21" s="24" t="s">
        <v>136</v>
      </c>
      <c r="D21" s="24" t="s">
        <v>123</v>
      </c>
      <c r="E21" s="24" t="s">
        <v>124</v>
      </c>
      <c r="F21" s="30"/>
    </row>
    <row r="22" spans="1:6" s="2" customFormat="1" hidden="1" x14ac:dyDescent="0.25">
      <c r="A22" s="95"/>
      <c r="B22" s="96"/>
      <c r="C22" s="97"/>
      <c r="D22" s="97"/>
      <c r="E22" s="98"/>
      <c r="F22" s="1"/>
    </row>
    <row r="23" spans="1:6" s="2" customFormat="1" x14ac:dyDescent="0.25">
      <c r="A23" s="95"/>
      <c r="B23" s="96"/>
      <c r="C23" s="97"/>
      <c r="D23" s="97"/>
      <c r="E23" s="98"/>
      <c r="F23" s="1"/>
    </row>
    <row r="24" spans="1:6" s="156" customFormat="1" x14ac:dyDescent="0.25">
      <c r="A24" s="115">
        <v>45085</v>
      </c>
      <c r="B24" s="116">
        <f>493.79+143.48</f>
        <v>637.27</v>
      </c>
      <c r="C24" s="117" t="s">
        <v>137</v>
      </c>
      <c r="D24" s="117" t="s">
        <v>138</v>
      </c>
      <c r="E24" s="118" t="s">
        <v>139</v>
      </c>
      <c r="F24" s="1"/>
    </row>
    <row r="25" spans="1:6" s="2" customFormat="1" x14ac:dyDescent="0.25">
      <c r="A25" s="115">
        <v>45083</v>
      </c>
      <c r="B25" s="116">
        <v>576.37</v>
      </c>
      <c r="C25" s="117" t="s">
        <v>140</v>
      </c>
      <c r="D25" s="117" t="s">
        <v>141</v>
      </c>
      <c r="E25" s="118" t="s">
        <v>142</v>
      </c>
      <c r="F25" s="1"/>
    </row>
    <row r="26" spans="1:6" s="156" customFormat="1" x14ac:dyDescent="0.25">
      <c r="A26" s="115">
        <v>45072</v>
      </c>
      <c r="B26" s="116">
        <v>303.07</v>
      </c>
      <c r="C26" s="117" t="s">
        <v>143</v>
      </c>
      <c r="D26" s="117" t="s">
        <v>144</v>
      </c>
      <c r="E26" s="118" t="s">
        <v>145</v>
      </c>
      <c r="F26" s="1"/>
    </row>
    <row r="27" spans="1:6" s="156" customFormat="1" x14ac:dyDescent="0.25">
      <c r="A27" s="115">
        <v>45061</v>
      </c>
      <c r="B27" s="116">
        <f>945.61-6.55</f>
        <v>939.06000000000006</v>
      </c>
      <c r="C27" s="117" t="s">
        <v>388</v>
      </c>
      <c r="D27" s="117" t="s">
        <v>146</v>
      </c>
      <c r="E27" s="118" t="s">
        <v>147</v>
      </c>
      <c r="F27" s="1"/>
    </row>
    <row r="28" spans="1:6" s="156" customFormat="1" x14ac:dyDescent="0.25">
      <c r="A28" s="115">
        <v>45016</v>
      </c>
      <c r="B28" s="116">
        <v>905.31</v>
      </c>
      <c r="C28" s="117" t="s">
        <v>148</v>
      </c>
      <c r="D28" s="117" t="s">
        <v>144</v>
      </c>
      <c r="E28" s="118" t="s">
        <v>142</v>
      </c>
      <c r="F28" s="1"/>
    </row>
    <row r="29" spans="1:6" s="156" customFormat="1" x14ac:dyDescent="0.25">
      <c r="A29" s="115">
        <v>44981</v>
      </c>
      <c r="B29" s="116">
        <v>829.66</v>
      </c>
      <c r="C29" s="117" t="s">
        <v>149</v>
      </c>
      <c r="D29" s="117" t="s">
        <v>150</v>
      </c>
      <c r="E29" s="118" t="s">
        <v>142</v>
      </c>
      <c r="F29" s="1"/>
    </row>
    <row r="30" spans="1:6" s="156" customFormat="1" x14ac:dyDescent="0.25">
      <c r="A30" s="115">
        <v>44972</v>
      </c>
      <c r="B30" s="116">
        <v>313.02999999999997</v>
      </c>
      <c r="C30" s="117" t="s">
        <v>151</v>
      </c>
      <c r="D30" s="117" t="s">
        <v>152</v>
      </c>
      <c r="E30" s="118" t="s">
        <v>142</v>
      </c>
      <c r="F30" s="1"/>
    </row>
    <row r="31" spans="1:6" s="156" customFormat="1" x14ac:dyDescent="0.25">
      <c r="A31" s="115">
        <v>44958</v>
      </c>
      <c r="B31" s="116">
        <v>1661.97</v>
      </c>
      <c r="C31" s="117" t="s">
        <v>153</v>
      </c>
      <c r="D31" s="117" t="s">
        <v>152</v>
      </c>
      <c r="E31" s="118" t="s">
        <v>154</v>
      </c>
      <c r="F31" s="1"/>
    </row>
    <row r="32" spans="1:6" s="156" customFormat="1" x14ac:dyDescent="0.25">
      <c r="A32" s="115">
        <v>44896</v>
      </c>
      <c r="B32" s="116">
        <v>771.78</v>
      </c>
      <c r="C32" s="117" t="s">
        <v>155</v>
      </c>
      <c r="D32" s="117" t="s">
        <v>156</v>
      </c>
      <c r="E32" s="118" t="s">
        <v>142</v>
      </c>
      <c r="F32" s="1"/>
    </row>
    <row r="33" spans="1:6" s="2" customFormat="1" x14ac:dyDescent="0.25">
      <c r="A33" s="115">
        <v>44864</v>
      </c>
      <c r="B33" s="116">
        <v>374.63</v>
      </c>
      <c r="C33" s="117" t="s">
        <v>157</v>
      </c>
      <c r="D33" s="117" t="s">
        <v>158</v>
      </c>
      <c r="E33" s="118" t="s">
        <v>142</v>
      </c>
      <c r="F33" s="1"/>
    </row>
    <row r="34" spans="1:6" s="2" customFormat="1" x14ac:dyDescent="0.25">
      <c r="A34" s="115">
        <v>44860</v>
      </c>
      <c r="B34" s="116">
        <v>1762.92</v>
      </c>
      <c r="C34" s="117" t="s">
        <v>159</v>
      </c>
      <c r="D34" s="117" t="s">
        <v>160</v>
      </c>
      <c r="E34" s="118" t="s">
        <v>142</v>
      </c>
      <c r="F34" s="1"/>
    </row>
    <row r="35" spans="1:6" s="2" customFormat="1" x14ac:dyDescent="0.25">
      <c r="A35" s="115">
        <v>44855</v>
      </c>
      <c r="B35" s="116">
        <f>713.09+7.5</f>
        <v>720.59</v>
      </c>
      <c r="C35" s="117" t="s">
        <v>161</v>
      </c>
      <c r="D35" s="117" t="s">
        <v>162</v>
      </c>
      <c r="E35" s="118" t="s">
        <v>145</v>
      </c>
      <c r="F35" s="1"/>
    </row>
    <row r="36" spans="1:6" s="2" customFormat="1" x14ac:dyDescent="0.25">
      <c r="A36" s="115">
        <v>44837</v>
      </c>
      <c r="B36" s="116">
        <v>626.66999999999996</v>
      </c>
      <c r="C36" s="156" t="s">
        <v>163</v>
      </c>
      <c r="D36" s="117" t="s">
        <v>384</v>
      </c>
      <c r="E36" s="118" t="s">
        <v>154</v>
      </c>
      <c r="F36" s="1"/>
    </row>
    <row r="37" spans="1:6" s="127" customFormat="1" x14ac:dyDescent="0.25">
      <c r="A37" s="146">
        <v>44832</v>
      </c>
      <c r="B37" s="148">
        <v>239.13</v>
      </c>
      <c r="C37" s="147" t="s">
        <v>164</v>
      </c>
      <c r="D37" s="147" t="s">
        <v>138</v>
      </c>
      <c r="E37" s="149" t="s">
        <v>165</v>
      </c>
      <c r="F37" s="166"/>
    </row>
    <row r="38" spans="1:6" s="2" customFormat="1" x14ac:dyDescent="0.25">
      <c r="A38" s="115">
        <v>44826</v>
      </c>
      <c r="B38" s="116">
        <f>595.29+5.85</f>
        <v>601.14</v>
      </c>
      <c r="C38" s="117" t="s">
        <v>166</v>
      </c>
      <c r="D38" s="117" t="s">
        <v>167</v>
      </c>
      <c r="E38" s="118" t="s">
        <v>168</v>
      </c>
      <c r="F38" s="1"/>
    </row>
    <row r="39" spans="1:6" s="2" customFormat="1" x14ac:dyDescent="0.25">
      <c r="A39" s="115">
        <v>44784</v>
      </c>
      <c r="B39" s="116">
        <v>225.87</v>
      </c>
      <c r="C39" s="117" t="s">
        <v>386</v>
      </c>
      <c r="D39" s="117" t="s">
        <v>387</v>
      </c>
      <c r="E39" s="118" t="s">
        <v>142</v>
      </c>
      <c r="F39" s="1"/>
    </row>
    <row r="40" spans="1:6" s="156" customFormat="1" x14ac:dyDescent="0.25">
      <c r="A40" s="115">
        <v>44781</v>
      </c>
      <c r="B40" s="116">
        <f>654.79-33.04</f>
        <v>621.75</v>
      </c>
      <c r="C40" s="117" t="s">
        <v>169</v>
      </c>
      <c r="D40" s="117" t="s">
        <v>170</v>
      </c>
      <c r="E40" s="118" t="s">
        <v>171</v>
      </c>
      <c r="F40" s="1"/>
    </row>
    <row r="41" spans="1:6" s="156" customFormat="1" x14ac:dyDescent="0.25">
      <c r="A41" s="162">
        <v>44763</v>
      </c>
      <c r="B41" s="163">
        <f>180.83+0.09</f>
        <v>180.92000000000002</v>
      </c>
      <c r="C41" s="164" t="s">
        <v>172</v>
      </c>
      <c r="D41" s="164" t="s">
        <v>173</v>
      </c>
      <c r="E41" s="164" t="s">
        <v>174</v>
      </c>
      <c r="F41" s="1"/>
    </row>
    <row r="42" spans="1:6" s="2" customFormat="1" x14ac:dyDescent="0.25">
      <c r="A42" s="95"/>
      <c r="B42" s="95"/>
      <c r="C42" s="95"/>
      <c r="D42" s="95"/>
      <c r="E42" s="95"/>
      <c r="F42" s="1"/>
    </row>
    <row r="43" spans="1:6" ht="19.5" customHeight="1" x14ac:dyDescent="0.25">
      <c r="A43" s="71" t="s">
        <v>175</v>
      </c>
      <c r="B43" s="72">
        <f>SUM(B22:B42)</f>
        <v>12291.14</v>
      </c>
      <c r="C43" s="122" t="str">
        <f>IF(SUBTOTAL(3,B22:B42)=SUBTOTAL(103,B22:B42),'Summary and sign-off'!$A$48,'Summary and sign-off'!$A$49)</f>
        <v>Check - there are no hidden rows with data</v>
      </c>
      <c r="D43" s="193" t="str">
        <f>IF('Summary and sign-off'!F56='Summary and sign-off'!F54,'Summary and sign-off'!A51,'Summary and sign-off'!A50)</f>
        <v>Check - each entry provides sufficient information</v>
      </c>
      <c r="E43" s="193"/>
      <c r="F43" s="17"/>
    </row>
    <row r="44" spans="1:6" ht="10.5" customHeight="1" x14ac:dyDescent="0.3">
      <c r="A44" s="17"/>
      <c r="B44" s="19"/>
      <c r="C44" s="17"/>
      <c r="D44" s="17"/>
      <c r="E44" s="17"/>
      <c r="F44" s="17"/>
    </row>
    <row r="45" spans="1:6" ht="24.75" customHeight="1" x14ac:dyDescent="0.25">
      <c r="A45" s="194" t="s">
        <v>176</v>
      </c>
      <c r="B45" s="194"/>
      <c r="C45" s="194"/>
      <c r="D45" s="194"/>
      <c r="E45" s="194"/>
      <c r="F45" s="17"/>
    </row>
    <row r="46" spans="1:6" ht="27" customHeight="1" x14ac:dyDescent="0.25">
      <c r="A46" s="24" t="s">
        <v>120</v>
      </c>
      <c r="B46" s="24" t="s">
        <v>65</v>
      </c>
      <c r="C46" s="24" t="s">
        <v>177</v>
      </c>
      <c r="D46" s="24" t="s">
        <v>178</v>
      </c>
      <c r="E46" s="24" t="s">
        <v>124</v>
      </c>
      <c r="F46" s="28"/>
    </row>
    <row r="47" spans="1:6" s="2" customFormat="1" x14ac:dyDescent="0.25">
      <c r="A47" s="95"/>
      <c r="B47" s="96"/>
      <c r="C47" s="97"/>
      <c r="D47" s="97"/>
      <c r="E47" s="98"/>
      <c r="F47" s="1"/>
    </row>
    <row r="48" spans="1:6" s="2" customFormat="1" x14ac:dyDescent="0.25">
      <c r="A48" s="115">
        <v>45085</v>
      </c>
      <c r="B48" s="116">
        <v>19.829999999999998</v>
      </c>
      <c r="C48" s="117" t="s">
        <v>179</v>
      </c>
      <c r="D48" s="117" t="s">
        <v>180</v>
      </c>
      <c r="E48" s="118" t="s">
        <v>181</v>
      </c>
      <c r="F48" s="1"/>
    </row>
    <row r="49" spans="1:6" s="2" customFormat="1" x14ac:dyDescent="0.25">
      <c r="A49" s="115">
        <v>44897</v>
      </c>
      <c r="B49" s="116">
        <v>15.22</v>
      </c>
      <c r="C49" s="117" t="s">
        <v>182</v>
      </c>
      <c r="D49" s="117" t="s">
        <v>183</v>
      </c>
      <c r="E49" s="118" t="s">
        <v>181</v>
      </c>
      <c r="F49" s="1"/>
    </row>
    <row r="50" spans="1:6" s="2" customFormat="1" ht="25" x14ac:dyDescent="0.25">
      <c r="A50" s="115">
        <v>44894</v>
      </c>
      <c r="B50" s="116">
        <v>27.83</v>
      </c>
      <c r="C50" s="117" t="s">
        <v>184</v>
      </c>
      <c r="D50" s="117" t="s">
        <v>180</v>
      </c>
      <c r="E50" s="118" t="s">
        <v>181</v>
      </c>
      <c r="F50" s="1"/>
    </row>
    <row r="51" spans="1:6" s="2" customFormat="1" x14ac:dyDescent="0.25">
      <c r="A51" s="115">
        <v>44880</v>
      </c>
      <c r="B51" s="116">
        <v>33.04</v>
      </c>
      <c r="C51" s="117" t="s">
        <v>185</v>
      </c>
      <c r="D51" s="117" t="s">
        <v>183</v>
      </c>
      <c r="E51" s="118" t="s">
        <v>181</v>
      </c>
      <c r="F51" s="1"/>
    </row>
    <row r="52" spans="1:6" s="2" customFormat="1" x14ac:dyDescent="0.25">
      <c r="A52" s="115">
        <v>44879</v>
      </c>
      <c r="B52" s="116">
        <v>33.04</v>
      </c>
      <c r="C52" s="117" t="s">
        <v>185</v>
      </c>
      <c r="D52" s="117" t="s">
        <v>183</v>
      </c>
      <c r="E52" s="118" t="s">
        <v>181</v>
      </c>
      <c r="F52" s="1"/>
    </row>
    <row r="53" spans="1:6" s="2" customFormat="1" x14ac:dyDescent="0.25">
      <c r="A53" s="115">
        <v>44819</v>
      </c>
      <c r="B53" s="116">
        <v>24.35</v>
      </c>
      <c r="C53" s="117" t="s">
        <v>186</v>
      </c>
      <c r="D53" s="117" t="s">
        <v>180</v>
      </c>
      <c r="E53" s="118" t="s">
        <v>181</v>
      </c>
      <c r="F53" s="1"/>
    </row>
    <row r="54" spans="1:6" s="2" customFormat="1" x14ac:dyDescent="0.25">
      <c r="A54" s="95"/>
      <c r="B54" s="96"/>
      <c r="C54" s="97"/>
      <c r="D54" s="97"/>
      <c r="E54" s="98"/>
      <c r="F54" s="1"/>
    </row>
    <row r="55" spans="1:6" ht="19.5" customHeight="1" x14ac:dyDescent="0.25">
      <c r="A55" s="71" t="s">
        <v>187</v>
      </c>
      <c r="B55" s="72">
        <f>SUM(B47:B54)</f>
        <v>153.30999999999997</v>
      </c>
      <c r="C55" s="122" t="str">
        <f>IF(SUBTOTAL(3,B47:B54)=SUBTOTAL(103,B47:B54),'Summary and sign-off'!$A$48,'Summary and sign-off'!$A$49)</f>
        <v>Check - there are no hidden rows with data</v>
      </c>
      <c r="D55" s="193" t="str">
        <f>IF('Summary and sign-off'!F57='Summary and sign-off'!F54,'Summary and sign-off'!A51,'Summary and sign-off'!A50)</f>
        <v>Check - each entry provides sufficient information</v>
      </c>
      <c r="E55" s="193"/>
      <c r="F55" s="17"/>
    </row>
    <row r="56" spans="1:6" ht="10.5" customHeight="1" x14ac:dyDescent="0.3">
      <c r="A56" s="17"/>
      <c r="B56" s="58"/>
      <c r="C56" s="19"/>
      <c r="D56" s="17"/>
      <c r="E56" s="17"/>
      <c r="F56" s="17"/>
    </row>
    <row r="57" spans="1:6" ht="34.5" customHeight="1" x14ac:dyDescent="0.25">
      <c r="A57" s="31" t="s">
        <v>188</v>
      </c>
      <c r="B57" s="59">
        <f>B18+B43+B55</f>
        <v>28959.63</v>
      </c>
      <c r="C57" s="32"/>
      <c r="D57" s="32"/>
      <c r="E57" s="32"/>
      <c r="F57" s="17"/>
    </row>
    <row r="58" spans="1:6" ht="13" x14ac:dyDescent="0.3">
      <c r="A58" s="17"/>
      <c r="B58" s="19"/>
      <c r="C58" s="17"/>
      <c r="D58" s="17"/>
      <c r="E58" s="17"/>
      <c r="F58" s="17"/>
    </row>
    <row r="59" spans="1:6" ht="13" x14ac:dyDescent="0.3">
      <c r="A59" s="18" t="s">
        <v>76</v>
      </c>
      <c r="B59" s="19"/>
      <c r="C59" s="17"/>
      <c r="D59" s="17"/>
      <c r="E59" s="17"/>
      <c r="F59" s="17"/>
    </row>
    <row r="60" spans="1:6" ht="12.65" customHeight="1" x14ac:dyDescent="0.25">
      <c r="A60" s="20" t="s">
        <v>189</v>
      </c>
      <c r="F60" s="17"/>
    </row>
    <row r="61" spans="1:6" ht="13" customHeight="1" x14ac:dyDescent="0.25">
      <c r="A61" s="20" t="s">
        <v>190</v>
      </c>
      <c r="B61" s="17"/>
      <c r="D61" s="17"/>
      <c r="F61" s="17"/>
    </row>
    <row r="62" spans="1:6" x14ac:dyDescent="0.25">
      <c r="A62" s="20" t="s">
        <v>191</v>
      </c>
      <c r="F62" s="17"/>
    </row>
    <row r="63" spans="1:6" ht="13" x14ac:dyDescent="0.3">
      <c r="A63" s="20" t="s">
        <v>82</v>
      </c>
      <c r="B63" s="19"/>
      <c r="C63" s="17"/>
      <c r="D63" s="17"/>
      <c r="E63" s="17"/>
      <c r="F63" s="17"/>
    </row>
    <row r="64" spans="1:6" ht="13" customHeight="1" x14ac:dyDescent="0.25">
      <c r="A64" s="20" t="s">
        <v>192</v>
      </c>
      <c r="B64" s="17"/>
      <c r="D64" s="17"/>
      <c r="F64" s="17"/>
    </row>
    <row r="65" spans="1:6" x14ac:dyDescent="0.25">
      <c r="A65" s="20" t="s">
        <v>193</v>
      </c>
      <c r="F65" s="17"/>
    </row>
    <row r="66" spans="1:6" x14ac:dyDescent="0.25">
      <c r="A66" s="20" t="s">
        <v>194</v>
      </c>
      <c r="B66" s="20"/>
      <c r="C66" s="20"/>
      <c r="D66" s="20"/>
      <c r="F66" s="17"/>
    </row>
    <row r="67" spans="1:6" x14ac:dyDescent="0.25">
      <c r="A67" s="26"/>
      <c r="B67" s="17"/>
      <c r="C67" s="17"/>
      <c r="D67" s="17"/>
      <c r="E67" s="17"/>
      <c r="F67" s="17"/>
    </row>
    <row r="68" spans="1:6" hidden="1" x14ac:dyDescent="0.25">
      <c r="A68" s="26"/>
      <c r="B68" s="17"/>
      <c r="C68" s="17"/>
      <c r="D68" s="17"/>
      <c r="E68" s="17"/>
      <c r="F68" s="17"/>
    </row>
    <row r="69" spans="1:6" x14ac:dyDescent="0.25"/>
    <row r="70" spans="1:6" x14ac:dyDescent="0.25"/>
    <row r="71" spans="1:6" x14ac:dyDescent="0.25"/>
    <row r="72" spans="1:6" x14ac:dyDescent="0.25"/>
    <row r="73" spans="1:6" ht="12.75" hidden="1" customHeight="1" x14ac:dyDescent="0.25"/>
    <row r="74" spans="1:6" x14ac:dyDescent="0.25"/>
    <row r="75" spans="1:6" x14ac:dyDescent="0.25"/>
    <row r="76" spans="1:6" hidden="1" x14ac:dyDescent="0.25">
      <c r="A76" s="26"/>
      <c r="B76" s="17"/>
      <c r="C76" s="17"/>
      <c r="D76" s="17"/>
      <c r="E76" s="17"/>
      <c r="F76" s="17"/>
    </row>
    <row r="77" spans="1:6" hidden="1" x14ac:dyDescent="0.25">
      <c r="A77" s="26"/>
      <c r="B77" s="17"/>
      <c r="C77" s="17"/>
      <c r="D77" s="17"/>
      <c r="E77" s="17"/>
      <c r="F77" s="17"/>
    </row>
    <row r="78" spans="1:6" hidden="1" x14ac:dyDescent="0.25">
      <c r="A78" s="26"/>
      <c r="B78" s="17"/>
      <c r="C78" s="17"/>
      <c r="D78" s="17"/>
      <c r="E78" s="17"/>
      <c r="F78" s="17"/>
    </row>
    <row r="79" spans="1:6" hidden="1" x14ac:dyDescent="0.25">
      <c r="A79" s="26"/>
      <c r="B79" s="17"/>
      <c r="C79" s="17"/>
      <c r="D79" s="17"/>
      <c r="E79" s="17"/>
      <c r="F79" s="17"/>
    </row>
    <row r="80" spans="1:6" hidden="1" x14ac:dyDescent="0.25">
      <c r="A80" s="26"/>
      <c r="B80" s="17"/>
      <c r="C80" s="17"/>
      <c r="D80" s="17"/>
      <c r="E80" s="17"/>
      <c r="F80" s="17"/>
    </row>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sheetData>
  <sheetProtection formatCells="0" formatRows="0" insertColumns="0" insertRows="0" deleteRows="0"/>
  <mergeCells count="15">
    <mergeCell ref="B7:E7"/>
    <mergeCell ref="B5:E5"/>
    <mergeCell ref="D55:E55"/>
    <mergeCell ref="A1:E1"/>
    <mergeCell ref="A20:E20"/>
    <mergeCell ref="A45:E45"/>
    <mergeCell ref="B2:E2"/>
    <mergeCell ref="B3:E3"/>
    <mergeCell ref="B4:E4"/>
    <mergeCell ref="A8:E8"/>
    <mergeCell ref="A9:E9"/>
    <mergeCell ref="B6:E6"/>
    <mergeCell ref="D18:E18"/>
    <mergeCell ref="D43:E43"/>
    <mergeCell ref="A10:E10"/>
  </mergeCells>
  <dataValidations xWindow="150" yWindow="579"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7 A47 A54 A40:A41 A42 A22:A32 A12:A1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6 A21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3:A41 A15:A16 A48:A53"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50" yWindow="579"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B22:B42 B12:B17 B47:B54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6" ht="26.25" customHeight="1" x14ac:dyDescent="0.25">
      <c r="A1" s="189" t="s">
        <v>112</v>
      </c>
      <c r="B1" s="189"/>
      <c r="C1" s="189"/>
      <c r="D1" s="189"/>
      <c r="E1" s="189"/>
    </row>
    <row r="2" spans="1:6" ht="21" customHeight="1" x14ac:dyDescent="0.25">
      <c r="A2" s="3" t="s">
        <v>52</v>
      </c>
      <c r="B2" s="192" t="str">
        <f>'Summary and sign-off'!B2:F2</f>
        <v xml:space="preserve">Department of Internal Affairs </v>
      </c>
      <c r="C2" s="192"/>
      <c r="D2" s="192"/>
      <c r="E2" s="192"/>
    </row>
    <row r="3" spans="1:6" ht="21" customHeight="1" x14ac:dyDescent="0.25">
      <c r="A3" s="3" t="s">
        <v>113</v>
      </c>
      <c r="B3" s="192" t="str">
        <f>'Summary and sign-off'!B3:F3</f>
        <v>Paul James</v>
      </c>
      <c r="C3" s="192"/>
      <c r="D3" s="192"/>
      <c r="E3" s="192"/>
    </row>
    <row r="4" spans="1:6" ht="21" customHeight="1" x14ac:dyDescent="0.25">
      <c r="A4" s="3" t="s">
        <v>114</v>
      </c>
      <c r="B4" s="192">
        <f>'Summary and sign-off'!B4:F4</f>
        <v>44743</v>
      </c>
      <c r="C4" s="192"/>
      <c r="D4" s="192"/>
      <c r="E4" s="192"/>
    </row>
    <row r="5" spans="1:6" ht="21" customHeight="1" x14ac:dyDescent="0.25">
      <c r="A5" s="3" t="s">
        <v>115</v>
      </c>
      <c r="B5" s="192">
        <f>'Summary and sign-off'!B5:F5</f>
        <v>45107</v>
      </c>
      <c r="C5" s="192"/>
      <c r="D5" s="192"/>
      <c r="E5" s="192"/>
    </row>
    <row r="6" spans="1:6" ht="21" customHeight="1" x14ac:dyDescent="0.25">
      <c r="A6" s="3" t="s">
        <v>116</v>
      </c>
      <c r="B6" s="187" t="s">
        <v>84</v>
      </c>
      <c r="C6" s="187"/>
      <c r="D6" s="187"/>
      <c r="E6" s="187"/>
    </row>
    <row r="7" spans="1:6" ht="21" customHeight="1" x14ac:dyDescent="0.25">
      <c r="A7" s="3" t="s">
        <v>58</v>
      </c>
      <c r="B7" s="187" t="s">
        <v>86</v>
      </c>
      <c r="C7" s="187"/>
      <c r="D7" s="187"/>
      <c r="E7" s="187"/>
    </row>
    <row r="8" spans="1:6" ht="35.25" customHeight="1" x14ac:dyDescent="0.35">
      <c r="A8" s="202" t="s">
        <v>195</v>
      </c>
      <c r="B8" s="202"/>
      <c r="C8" s="203"/>
      <c r="D8" s="203"/>
      <c r="E8" s="203"/>
      <c r="F8" s="27"/>
    </row>
    <row r="9" spans="1:6" ht="35.25" customHeight="1" x14ac:dyDescent="0.35">
      <c r="A9" s="200" t="s">
        <v>196</v>
      </c>
      <c r="B9" s="201"/>
      <c r="C9" s="201"/>
      <c r="D9" s="201"/>
      <c r="E9" s="201"/>
      <c r="F9" s="27"/>
    </row>
    <row r="10" spans="1:6" ht="27" customHeight="1" x14ac:dyDescent="0.25">
      <c r="A10" s="24" t="s">
        <v>197</v>
      </c>
      <c r="B10" s="24" t="s">
        <v>65</v>
      </c>
      <c r="C10" s="24" t="s">
        <v>198</v>
      </c>
      <c r="D10" s="24" t="s">
        <v>199</v>
      </c>
      <c r="E10" s="24" t="s">
        <v>124</v>
      </c>
      <c r="F10" s="20"/>
    </row>
    <row r="11" spans="1:6" s="2" customFormat="1" hidden="1" x14ac:dyDescent="0.25">
      <c r="A11" s="99"/>
      <c r="B11" s="96"/>
      <c r="C11" s="100"/>
      <c r="D11" s="100"/>
      <c r="E11" s="101"/>
    </row>
    <row r="12" spans="1:6" s="2" customFormat="1" x14ac:dyDescent="0.25">
      <c r="A12" s="115"/>
      <c r="B12" s="116"/>
      <c r="C12" s="120"/>
      <c r="D12" s="120"/>
      <c r="E12" s="121"/>
    </row>
    <row r="13" spans="1:6" s="2" customFormat="1" x14ac:dyDescent="0.25">
      <c r="A13" s="115"/>
      <c r="B13" s="116"/>
      <c r="C13" s="120"/>
      <c r="D13" s="120"/>
      <c r="E13" s="121"/>
    </row>
    <row r="14" spans="1:6" s="2" customFormat="1" x14ac:dyDescent="0.25">
      <c r="A14" s="115"/>
      <c r="B14" s="116"/>
      <c r="C14" s="120"/>
      <c r="D14" s="120"/>
      <c r="E14" s="121"/>
    </row>
    <row r="15" spans="1:6" s="2" customFormat="1" x14ac:dyDescent="0.25">
      <c r="A15" s="115"/>
      <c r="B15" s="116"/>
      <c r="C15" s="120"/>
      <c r="D15" s="120"/>
      <c r="E15" s="121"/>
    </row>
    <row r="16" spans="1:6" s="2" customFormat="1" x14ac:dyDescent="0.25">
      <c r="A16" s="115"/>
      <c r="B16" s="116"/>
      <c r="C16" s="120"/>
      <c r="D16" s="120"/>
      <c r="E16" s="121"/>
    </row>
    <row r="17" spans="1:6" s="2" customFormat="1" x14ac:dyDescent="0.25">
      <c r="A17" s="115"/>
      <c r="B17" s="116"/>
      <c r="C17" s="120"/>
      <c r="D17" s="120"/>
      <c r="E17" s="121"/>
    </row>
    <row r="18" spans="1:6" s="2" customFormat="1" x14ac:dyDescent="0.25">
      <c r="A18" s="115"/>
      <c r="B18" s="116"/>
      <c r="C18" s="120"/>
      <c r="D18" s="120"/>
      <c r="E18" s="121"/>
    </row>
    <row r="19" spans="1:6" s="2" customFormat="1" x14ac:dyDescent="0.25">
      <c r="A19" s="115"/>
      <c r="B19" s="116"/>
      <c r="C19" s="120"/>
      <c r="D19" s="120"/>
      <c r="E19" s="121"/>
    </row>
    <row r="20" spans="1:6" s="2" customFormat="1" x14ac:dyDescent="0.25">
      <c r="A20" s="115"/>
      <c r="B20" s="116"/>
      <c r="C20" s="120"/>
      <c r="D20" s="120"/>
      <c r="E20" s="121"/>
    </row>
    <row r="21" spans="1:6" s="2" customFormat="1" x14ac:dyDescent="0.25">
      <c r="A21" s="115"/>
      <c r="B21" s="116"/>
      <c r="C21" s="120"/>
      <c r="D21" s="120"/>
      <c r="E21" s="121"/>
    </row>
    <row r="22" spans="1:6" s="2" customFormat="1" x14ac:dyDescent="0.25">
      <c r="A22" s="119"/>
      <c r="B22" s="116"/>
      <c r="C22" s="120"/>
      <c r="D22" s="120"/>
      <c r="E22" s="121"/>
    </row>
    <row r="23" spans="1:6" s="2" customFormat="1" x14ac:dyDescent="0.25">
      <c r="A23" s="119"/>
      <c r="B23" s="116"/>
      <c r="C23" s="120"/>
      <c r="D23" s="120"/>
      <c r="E23" s="121"/>
    </row>
    <row r="24" spans="1:6" s="2" customFormat="1" ht="11.25" hidden="1" customHeight="1" x14ac:dyDescent="0.25">
      <c r="A24" s="99"/>
      <c r="B24" s="96"/>
      <c r="C24" s="100"/>
      <c r="D24" s="100"/>
      <c r="E24" s="101"/>
    </row>
    <row r="25" spans="1:6" ht="34.5" customHeight="1" x14ac:dyDescent="0.25">
      <c r="A25" s="54" t="s">
        <v>200</v>
      </c>
      <c r="B25" s="63">
        <f>SUM(B11:B24)</f>
        <v>0</v>
      </c>
      <c r="C25" s="70" t="str">
        <f>IF(SUBTOTAL(3,B11:B24)=SUBTOTAL(103,B11:B24),'Summary and sign-off'!$A$48,'Summary and sign-off'!$A$49)</f>
        <v>Check - there are no hidden rows with data</v>
      </c>
      <c r="D25" s="193" t="str">
        <f>IF('Summary and sign-off'!F58='Summary and sign-off'!F54,'Summary and sign-off'!A51,'Summary and sign-off'!A50)</f>
        <v>Check - each entry provides sufficient information</v>
      </c>
      <c r="E25" s="193"/>
      <c r="F25" s="2"/>
    </row>
    <row r="26" spans="1:6" ht="13" x14ac:dyDescent="0.3">
      <c r="A26" s="18"/>
      <c r="B26" s="17"/>
      <c r="C26" s="17"/>
      <c r="D26" s="17"/>
      <c r="E26" s="17"/>
    </row>
    <row r="27" spans="1:6" ht="13" x14ac:dyDescent="0.3">
      <c r="A27" s="18" t="s">
        <v>76</v>
      </c>
      <c r="B27" s="19"/>
      <c r="C27" s="17"/>
      <c r="D27" s="17"/>
      <c r="E27" s="17"/>
    </row>
    <row r="28" spans="1:6" ht="12.75" customHeight="1" x14ac:dyDescent="0.25">
      <c r="A28" s="20" t="s">
        <v>201</v>
      </c>
      <c r="B28" s="20"/>
      <c r="C28" s="20"/>
      <c r="D28" s="20"/>
      <c r="E28" s="20"/>
    </row>
    <row r="29" spans="1:6" x14ac:dyDescent="0.25">
      <c r="A29" s="20" t="s">
        <v>202</v>
      </c>
      <c r="B29" s="20"/>
      <c r="C29" s="28"/>
      <c r="D29" s="28"/>
      <c r="E29" s="28"/>
    </row>
    <row r="30" spans="1:6" ht="13" x14ac:dyDescent="0.3">
      <c r="A30" s="20" t="s">
        <v>82</v>
      </c>
      <c r="B30" s="19"/>
      <c r="C30" s="17"/>
      <c r="D30" s="17"/>
      <c r="E30" s="17"/>
      <c r="F30" s="17"/>
    </row>
    <row r="31" spans="1:6" x14ac:dyDescent="0.25">
      <c r="A31" s="20" t="s">
        <v>203</v>
      </c>
      <c r="B31" s="20"/>
      <c r="C31" s="28"/>
      <c r="D31" s="28"/>
      <c r="E31" s="28"/>
    </row>
    <row r="32" spans="1:6" ht="12.75" customHeight="1" x14ac:dyDescent="0.25">
      <c r="A32" s="20" t="s">
        <v>204</v>
      </c>
      <c r="B32" s="20"/>
      <c r="C32" s="22"/>
      <c r="D32" s="22"/>
      <c r="E32" s="22"/>
    </row>
    <row r="33" spans="1:5" x14ac:dyDescent="0.25">
      <c r="A33" s="17"/>
      <c r="B33" s="17"/>
      <c r="C33" s="17"/>
      <c r="D33" s="17"/>
      <c r="E33" s="17"/>
    </row>
  </sheetData>
  <sheetProtection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0"/>
  <sheetViews>
    <sheetView zoomScaleNormal="100" workbookViewId="0">
      <selection activeCell="C17" sqref="C17"/>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89" t="s">
        <v>112</v>
      </c>
      <c r="B1" s="189"/>
      <c r="C1" s="189"/>
      <c r="D1" s="189"/>
      <c r="E1" s="189"/>
    </row>
    <row r="2" spans="1:6" ht="21" customHeight="1" x14ac:dyDescent="0.25">
      <c r="A2" s="3" t="s">
        <v>52</v>
      </c>
      <c r="B2" s="192" t="str">
        <f>'Summary and sign-off'!B2:F2</f>
        <v xml:space="preserve">Department of Internal Affairs </v>
      </c>
      <c r="C2" s="192"/>
      <c r="D2" s="192"/>
      <c r="E2" s="192"/>
    </row>
    <row r="3" spans="1:6" ht="21" customHeight="1" x14ac:dyDescent="0.25">
      <c r="A3" s="3" t="s">
        <v>113</v>
      </c>
      <c r="B3" s="192" t="str">
        <f>'Summary and sign-off'!B3:F3</f>
        <v>Paul James</v>
      </c>
      <c r="C3" s="192"/>
      <c r="D3" s="192"/>
      <c r="E3" s="192"/>
    </row>
    <row r="4" spans="1:6" ht="21" customHeight="1" x14ac:dyDescent="0.25">
      <c r="A4" s="3" t="s">
        <v>114</v>
      </c>
      <c r="B4" s="192">
        <f>'Summary and sign-off'!B4:F4</f>
        <v>44743</v>
      </c>
      <c r="C4" s="192"/>
      <c r="D4" s="192"/>
      <c r="E4" s="192"/>
    </row>
    <row r="5" spans="1:6" ht="21" customHeight="1" x14ac:dyDescent="0.25">
      <c r="A5" s="3" t="s">
        <v>115</v>
      </c>
      <c r="B5" s="192">
        <f>'Summary and sign-off'!B5:F5</f>
        <v>45107</v>
      </c>
      <c r="C5" s="192"/>
      <c r="D5" s="192"/>
      <c r="E5" s="192"/>
    </row>
    <row r="6" spans="1:6" ht="21" customHeight="1" x14ac:dyDescent="0.25">
      <c r="A6" s="3" t="s">
        <v>116</v>
      </c>
      <c r="B6" s="187" t="s">
        <v>84</v>
      </c>
      <c r="C6" s="187"/>
      <c r="D6" s="187"/>
      <c r="E6" s="187"/>
      <c r="F6" s="23"/>
    </row>
    <row r="7" spans="1:6" ht="21" customHeight="1" x14ac:dyDescent="0.25">
      <c r="A7" s="3" t="s">
        <v>58</v>
      </c>
      <c r="B7" s="187" t="s">
        <v>86</v>
      </c>
      <c r="C7" s="187"/>
      <c r="D7" s="187"/>
      <c r="E7" s="187"/>
      <c r="F7" s="23"/>
    </row>
    <row r="8" spans="1:6" ht="35.25" customHeight="1" x14ac:dyDescent="0.25">
      <c r="A8" s="196" t="s">
        <v>205</v>
      </c>
      <c r="B8" s="196"/>
      <c r="C8" s="203"/>
      <c r="D8" s="203"/>
      <c r="E8" s="203"/>
    </row>
    <row r="9" spans="1:6" ht="35.25" customHeight="1" x14ac:dyDescent="0.25">
      <c r="A9" s="204" t="s">
        <v>206</v>
      </c>
      <c r="B9" s="205"/>
      <c r="C9" s="205"/>
      <c r="D9" s="205"/>
      <c r="E9" s="205"/>
    </row>
    <row r="10" spans="1:6" ht="27" customHeight="1" x14ac:dyDescent="0.25">
      <c r="A10" s="24" t="s">
        <v>120</v>
      </c>
      <c r="B10" s="24" t="s">
        <v>65</v>
      </c>
      <c r="C10" s="24" t="s">
        <v>207</v>
      </c>
      <c r="D10" s="24" t="s">
        <v>208</v>
      </c>
      <c r="E10" s="24" t="s">
        <v>124</v>
      </c>
      <c r="F10" s="20"/>
    </row>
    <row r="11" spans="1:6" s="2" customFormat="1" hidden="1" x14ac:dyDescent="0.25">
      <c r="A11" s="99"/>
      <c r="B11" s="96"/>
      <c r="C11" s="100"/>
      <c r="D11" s="100"/>
      <c r="E11" s="101"/>
    </row>
    <row r="12" spans="1:6" s="2" customFormat="1" x14ac:dyDescent="0.25">
      <c r="A12" s="115" t="s">
        <v>209</v>
      </c>
      <c r="B12" s="116">
        <v>458.04</v>
      </c>
      <c r="C12" s="120" t="s">
        <v>210</v>
      </c>
      <c r="D12" s="120" t="s">
        <v>211</v>
      </c>
      <c r="E12" s="121"/>
    </row>
    <row r="13" spans="1:6" s="2" customFormat="1" x14ac:dyDescent="0.25">
      <c r="A13" s="115" t="s">
        <v>209</v>
      </c>
      <c r="B13" s="116">
        <v>791.28</v>
      </c>
      <c r="C13" s="120" t="s">
        <v>212</v>
      </c>
      <c r="D13" s="120" t="s">
        <v>213</v>
      </c>
      <c r="E13" s="121"/>
    </row>
    <row r="14" spans="1:6" s="2" customFormat="1" x14ac:dyDescent="0.25">
      <c r="A14" s="115" t="s">
        <v>209</v>
      </c>
      <c r="B14" s="116">
        <v>677.05</v>
      </c>
      <c r="C14" s="120" t="s">
        <v>382</v>
      </c>
      <c r="D14" s="120" t="s">
        <v>383</v>
      </c>
      <c r="E14" s="121"/>
    </row>
    <row r="15" spans="1:6" s="2" customFormat="1" x14ac:dyDescent="0.25">
      <c r="A15" s="183">
        <v>44828</v>
      </c>
      <c r="B15" s="116">
        <v>60.87</v>
      </c>
      <c r="C15" s="120" t="s">
        <v>214</v>
      </c>
      <c r="D15" s="120" t="s">
        <v>215</v>
      </c>
      <c r="E15" s="121" t="s">
        <v>216</v>
      </c>
    </row>
    <row r="16" spans="1:6" s="2" customFormat="1" x14ac:dyDescent="0.25">
      <c r="A16" s="183">
        <v>45078</v>
      </c>
      <c r="B16" s="116">
        <v>1500</v>
      </c>
      <c r="C16" s="120" t="s">
        <v>389</v>
      </c>
      <c r="D16" s="120" t="s">
        <v>217</v>
      </c>
      <c r="E16" s="121" t="s">
        <v>218</v>
      </c>
    </row>
    <row r="17" spans="1:6" s="2" customFormat="1" x14ac:dyDescent="0.25">
      <c r="A17" s="115"/>
      <c r="B17" s="116"/>
      <c r="C17" s="120"/>
      <c r="D17" s="120"/>
      <c r="E17" s="121"/>
    </row>
    <row r="18" spans="1:6" s="2" customFormat="1" x14ac:dyDescent="0.25">
      <c r="A18" s="115"/>
      <c r="B18" s="116"/>
      <c r="C18" s="120"/>
      <c r="D18" s="120"/>
      <c r="E18" s="121"/>
    </row>
    <row r="19" spans="1:6" s="2" customFormat="1" x14ac:dyDescent="0.25">
      <c r="A19" s="115"/>
      <c r="B19" s="116"/>
      <c r="C19" s="120"/>
      <c r="D19" s="120"/>
      <c r="E19" s="121"/>
    </row>
    <row r="20" spans="1:6" s="2" customFormat="1" x14ac:dyDescent="0.25">
      <c r="A20" s="115"/>
      <c r="B20" s="116"/>
      <c r="C20" s="120"/>
      <c r="D20" s="120"/>
      <c r="E20" s="121"/>
    </row>
    <row r="21" spans="1:6" s="2" customFormat="1" x14ac:dyDescent="0.25">
      <c r="A21" s="115"/>
      <c r="B21" s="116"/>
      <c r="C21" s="120"/>
      <c r="D21" s="120"/>
      <c r="E21" s="121"/>
    </row>
    <row r="22" spans="1:6" s="2" customFormat="1" x14ac:dyDescent="0.25">
      <c r="A22" s="119"/>
      <c r="B22" s="116"/>
      <c r="C22" s="120"/>
      <c r="D22" s="120"/>
      <c r="E22" s="121"/>
    </row>
    <row r="23" spans="1:6" s="2" customFormat="1" x14ac:dyDescent="0.25">
      <c r="A23" s="119"/>
      <c r="B23" s="116"/>
      <c r="C23" s="120"/>
      <c r="D23" s="120"/>
      <c r="E23" s="121"/>
    </row>
    <row r="24" spans="1:6" s="2" customFormat="1" hidden="1" x14ac:dyDescent="0.25">
      <c r="A24" s="99"/>
      <c r="B24" s="96"/>
      <c r="C24" s="100"/>
      <c r="D24" s="100"/>
      <c r="E24" s="101"/>
    </row>
    <row r="25" spans="1:6" ht="34.5" customHeight="1" x14ac:dyDescent="0.25">
      <c r="A25" s="54" t="s">
        <v>219</v>
      </c>
      <c r="B25" s="63">
        <f>SUM(B11:B24)</f>
        <v>3487.24</v>
      </c>
      <c r="C25" s="70" t="str">
        <f>IF(SUBTOTAL(3,B11:B24)=SUBTOTAL(103,B11:B24),'Summary and sign-off'!$A$48,'Summary and sign-off'!$A$49)</f>
        <v>Check - there are no hidden rows with data</v>
      </c>
      <c r="D25" s="193" t="str">
        <f>IF('Summary and sign-off'!F59='Summary and sign-off'!F54,'Summary and sign-off'!A51,'Summary and sign-off'!A50)</f>
        <v>Check - each entry provides sufficient information</v>
      </c>
      <c r="E25" s="193"/>
    </row>
    <row r="26" spans="1:6" ht="14.15" customHeight="1" x14ac:dyDescent="0.25">
      <c r="B26" s="17"/>
      <c r="C26" s="17"/>
      <c r="D26" s="17"/>
      <c r="E26" s="17"/>
    </row>
    <row r="27" spans="1:6" ht="13" x14ac:dyDescent="0.3">
      <c r="A27" s="18" t="s">
        <v>220</v>
      </c>
      <c r="B27" s="17"/>
      <c r="C27" s="17"/>
      <c r="D27" s="17"/>
      <c r="E27" s="17"/>
    </row>
    <row r="28" spans="1:6" ht="12.65" customHeight="1" x14ac:dyDescent="0.25">
      <c r="A28" s="20" t="s">
        <v>189</v>
      </c>
      <c r="B28" s="17"/>
      <c r="C28" s="17"/>
      <c r="D28" s="17"/>
      <c r="E28" s="17"/>
    </row>
    <row r="29" spans="1:6" ht="13" x14ac:dyDescent="0.3">
      <c r="A29" s="20" t="s">
        <v>82</v>
      </c>
      <c r="B29" s="19"/>
      <c r="C29" s="17"/>
      <c r="D29" s="17"/>
      <c r="E29" s="17"/>
      <c r="F29" s="17"/>
    </row>
    <row r="30" spans="1:6" x14ac:dyDescent="0.25">
      <c r="A30" s="20" t="s">
        <v>203</v>
      </c>
      <c r="C30" s="17"/>
      <c r="D30" s="17"/>
      <c r="E30" s="17"/>
      <c r="F30" s="17"/>
    </row>
    <row r="31" spans="1:6" ht="12.75" customHeight="1" x14ac:dyDescent="0.25">
      <c r="A31" s="20" t="s">
        <v>204</v>
      </c>
      <c r="B31" s="25"/>
      <c r="C31" s="22"/>
      <c r="D31" s="22"/>
      <c r="E31" s="22"/>
      <c r="F31" s="22"/>
    </row>
    <row r="32" spans="1:6" x14ac:dyDescent="0.25">
      <c r="B32" s="26"/>
      <c r="C32" s="17"/>
      <c r="D32" s="17"/>
      <c r="E32" s="17"/>
    </row>
    <row r="33" spans="1:5" hidden="1" x14ac:dyDescent="0.25">
      <c r="A33" s="17"/>
      <c r="B33" s="17"/>
      <c r="C33" s="17"/>
      <c r="D33" s="17"/>
    </row>
    <row r="34" spans="1:5" ht="12.75" hidden="1" customHeight="1" x14ac:dyDescent="0.25"/>
    <row r="35" spans="1:5" hidden="1" x14ac:dyDescent="0.25">
      <c r="A35" s="17"/>
      <c r="B35" s="17"/>
      <c r="C35" s="17"/>
      <c r="D35" s="17"/>
      <c r="E35" s="17"/>
    </row>
    <row r="36" spans="1:5" hidden="1" x14ac:dyDescent="0.25">
      <c r="A36" s="17"/>
      <c r="B36" s="17"/>
      <c r="C36" s="17"/>
      <c r="D36" s="17"/>
      <c r="E36" s="17"/>
    </row>
    <row r="37" spans="1:5" hidden="1" x14ac:dyDescent="0.25">
      <c r="A37" s="17"/>
      <c r="B37" s="17"/>
      <c r="C37" s="17"/>
      <c r="D37" s="17"/>
      <c r="E37" s="17"/>
    </row>
    <row r="38" spans="1:5" hidden="1" x14ac:dyDescent="0.25">
      <c r="A38" s="17"/>
      <c r="B38" s="17"/>
      <c r="C38" s="17"/>
      <c r="D38" s="17"/>
      <c r="E38" s="17"/>
    </row>
    <row r="39" spans="1:5" hidden="1" x14ac:dyDescent="0.25">
      <c r="A39" s="17"/>
      <c r="B39" s="17"/>
      <c r="C39" s="17"/>
      <c r="D39" s="17"/>
      <c r="E39" s="17"/>
    </row>
    <row r="40" spans="1:5" x14ac:dyDescent="0.25"/>
  </sheetData>
  <sheetProtection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5 A12 A13:A14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 B12:B24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150"/>
  <sheetViews>
    <sheetView topLeftCell="A62" zoomScaleNormal="100" workbookViewId="0">
      <selection activeCell="A76" sqref="A76"/>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6" ht="26.25" customHeight="1" x14ac:dyDescent="0.25">
      <c r="A1" s="189" t="s">
        <v>221</v>
      </c>
      <c r="B1" s="189"/>
      <c r="C1" s="189"/>
      <c r="D1" s="189"/>
      <c r="E1" s="189"/>
      <c r="F1" s="189"/>
    </row>
    <row r="2" spans="1:6" ht="21" customHeight="1" x14ac:dyDescent="0.25">
      <c r="A2" s="3" t="s">
        <v>52</v>
      </c>
      <c r="B2" s="192" t="str">
        <f>'Summary and sign-off'!B2:F2</f>
        <v xml:space="preserve">Department of Internal Affairs </v>
      </c>
      <c r="C2" s="192"/>
      <c r="D2" s="192"/>
      <c r="E2" s="192"/>
      <c r="F2" s="192"/>
    </row>
    <row r="3" spans="1:6" ht="21" customHeight="1" x14ac:dyDescent="0.25">
      <c r="A3" s="3" t="s">
        <v>113</v>
      </c>
      <c r="B3" s="192" t="str">
        <f>'Summary and sign-off'!B3:F3</f>
        <v>Paul James</v>
      </c>
      <c r="C3" s="192"/>
      <c r="D3" s="192"/>
      <c r="E3" s="192"/>
      <c r="F3" s="192"/>
    </row>
    <row r="4" spans="1:6" ht="21" customHeight="1" x14ac:dyDescent="0.25">
      <c r="A4" s="3" t="s">
        <v>114</v>
      </c>
      <c r="B4" s="192">
        <f>'Summary and sign-off'!B4:F4</f>
        <v>44743</v>
      </c>
      <c r="C4" s="192"/>
      <c r="D4" s="192"/>
      <c r="E4" s="192"/>
      <c r="F4" s="192"/>
    </row>
    <row r="5" spans="1:6" ht="21" customHeight="1" x14ac:dyDescent="0.25">
      <c r="A5" s="3" t="s">
        <v>115</v>
      </c>
      <c r="B5" s="192">
        <f>'Summary and sign-off'!B5:F5</f>
        <v>45107</v>
      </c>
      <c r="C5" s="192"/>
      <c r="D5" s="192"/>
      <c r="E5" s="192"/>
      <c r="F5" s="192"/>
    </row>
    <row r="6" spans="1:6" ht="21" customHeight="1" x14ac:dyDescent="0.25">
      <c r="A6" s="3" t="s">
        <v>222</v>
      </c>
      <c r="B6" s="187" t="s">
        <v>84</v>
      </c>
      <c r="C6" s="187"/>
      <c r="D6" s="187"/>
      <c r="E6" s="187"/>
      <c r="F6" s="187"/>
    </row>
    <row r="7" spans="1:6" ht="21" customHeight="1" x14ac:dyDescent="0.25">
      <c r="A7" s="3" t="s">
        <v>58</v>
      </c>
      <c r="B7" s="187" t="s">
        <v>86</v>
      </c>
      <c r="C7" s="187"/>
      <c r="D7" s="187"/>
      <c r="E7" s="187"/>
      <c r="F7" s="187"/>
    </row>
    <row r="8" spans="1:6" ht="36" customHeight="1" x14ac:dyDescent="0.25">
      <c r="A8" s="196" t="s">
        <v>223</v>
      </c>
      <c r="B8" s="196"/>
      <c r="C8" s="196"/>
      <c r="D8" s="196"/>
      <c r="E8" s="196"/>
      <c r="F8" s="196"/>
    </row>
    <row r="9" spans="1:6" ht="36" customHeight="1" x14ac:dyDescent="0.25">
      <c r="A9" s="204" t="s">
        <v>224</v>
      </c>
      <c r="B9" s="205"/>
      <c r="C9" s="205"/>
      <c r="D9" s="205"/>
      <c r="E9" s="205"/>
      <c r="F9" s="205"/>
    </row>
    <row r="10" spans="1:6" ht="39" customHeight="1" x14ac:dyDescent="0.25">
      <c r="A10" s="24" t="s">
        <v>120</v>
      </c>
      <c r="B10" s="109" t="s">
        <v>225</v>
      </c>
      <c r="C10" s="109" t="s">
        <v>226</v>
      </c>
      <c r="D10" s="109" t="s">
        <v>227</v>
      </c>
      <c r="E10" s="109" t="s">
        <v>228</v>
      </c>
      <c r="F10" s="109" t="s">
        <v>229</v>
      </c>
    </row>
    <row r="11" spans="1:6" s="2" customFormat="1" hidden="1" x14ac:dyDescent="0.25">
      <c r="A11" s="137"/>
      <c r="B11" s="138"/>
      <c r="C11" s="139"/>
      <c r="D11" s="138"/>
      <c r="E11" s="140"/>
      <c r="F11" s="141"/>
    </row>
    <row r="12" spans="1:6" s="2" customFormat="1" x14ac:dyDescent="0.25">
      <c r="A12" s="152"/>
      <c r="B12" s="153"/>
      <c r="C12" s="154"/>
      <c r="D12" s="153"/>
      <c r="E12" s="155"/>
      <c r="F12" s="153"/>
    </row>
    <row r="13" spans="1:6" s="2" customFormat="1" x14ac:dyDescent="0.25">
      <c r="A13" s="152"/>
      <c r="B13" s="153"/>
      <c r="C13" s="154"/>
      <c r="D13" s="153"/>
      <c r="E13" s="155"/>
      <c r="F13" s="153"/>
    </row>
    <row r="14" spans="1:6" s="2" customFormat="1" ht="25" x14ac:dyDescent="0.25">
      <c r="A14" s="172">
        <v>45102</v>
      </c>
      <c r="B14" s="165" t="s">
        <v>230</v>
      </c>
      <c r="C14" s="124" t="s">
        <v>100</v>
      </c>
      <c r="D14" s="157" t="s">
        <v>231</v>
      </c>
      <c r="E14" s="151" t="s">
        <v>94</v>
      </c>
      <c r="F14" s="176"/>
    </row>
    <row r="15" spans="1:6" s="2" customFormat="1" x14ac:dyDescent="0.25">
      <c r="A15" s="173">
        <v>45100</v>
      </c>
      <c r="B15" s="159" t="s">
        <v>390</v>
      </c>
      <c r="C15" s="134" t="s">
        <v>99</v>
      </c>
      <c r="D15" s="158" t="s">
        <v>232</v>
      </c>
      <c r="E15" s="170" t="s">
        <v>94</v>
      </c>
      <c r="F15" s="177"/>
    </row>
    <row r="16" spans="1:6" s="2" customFormat="1" ht="25" x14ac:dyDescent="0.25">
      <c r="A16" s="172">
        <v>45099</v>
      </c>
      <c r="B16" s="165" t="s">
        <v>233</v>
      </c>
      <c r="C16" s="124" t="s">
        <v>100</v>
      </c>
      <c r="D16" s="157" t="s">
        <v>234</v>
      </c>
      <c r="E16" s="151" t="s">
        <v>94</v>
      </c>
      <c r="F16" s="176"/>
    </row>
    <row r="17" spans="1:7" s="2" customFormat="1" ht="25" x14ac:dyDescent="0.25">
      <c r="A17" s="172">
        <v>45083</v>
      </c>
      <c r="B17" s="165" t="s">
        <v>235</v>
      </c>
      <c r="C17" s="124" t="s">
        <v>100</v>
      </c>
      <c r="D17" s="157" t="s">
        <v>236</v>
      </c>
      <c r="E17" s="151" t="s">
        <v>94</v>
      </c>
      <c r="F17" s="176"/>
    </row>
    <row r="18" spans="1:7" s="2" customFormat="1" ht="25" x14ac:dyDescent="0.25">
      <c r="A18" s="172">
        <v>45077</v>
      </c>
      <c r="B18" s="165" t="s">
        <v>237</v>
      </c>
      <c r="C18" s="124" t="s">
        <v>100</v>
      </c>
      <c r="D18" s="157" t="s">
        <v>238</v>
      </c>
      <c r="E18" s="151" t="s">
        <v>94</v>
      </c>
      <c r="F18" s="176"/>
    </row>
    <row r="19" spans="1:7" s="2" customFormat="1" ht="25" x14ac:dyDescent="0.25">
      <c r="A19" s="172">
        <v>45070</v>
      </c>
      <c r="B19" s="165" t="s">
        <v>239</v>
      </c>
      <c r="C19" s="124" t="s">
        <v>99</v>
      </c>
      <c r="D19" s="157" t="s">
        <v>240</v>
      </c>
      <c r="E19" s="151" t="s">
        <v>94</v>
      </c>
      <c r="F19" s="176"/>
    </row>
    <row r="20" spans="1:7" s="2" customFormat="1" x14ac:dyDescent="0.25">
      <c r="A20" s="173">
        <v>45068</v>
      </c>
      <c r="B20" s="159" t="s">
        <v>241</v>
      </c>
      <c r="C20" s="134" t="s">
        <v>100</v>
      </c>
      <c r="D20" s="158" t="s">
        <v>242</v>
      </c>
      <c r="E20" s="170" t="s">
        <v>94</v>
      </c>
      <c r="F20" s="177"/>
    </row>
    <row r="21" spans="1:7" s="2" customFormat="1" ht="37.5" x14ac:dyDescent="0.25">
      <c r="A21" s="172">
        <v>45064</v>
      </c>
      <c r="B21" s="165" t="s">
        <v>243</v>
      </c>
      <c r="C21" s="124" t="s">
        <v>100</v>
      </c>
      <c r="D21" s="157" t="s">
        <v>244</v>
      </c>
      <c r="E21" s="151" t="s">
        <v>94</v>
      </c>
      <c r="F21" s="176"/>
    </row>
    <row r="22" spans="1:7" s="2" customFormat="1" ht="25" x14ac:dyDescent="0.25">
      <c r="A22" s="172">
        <v>45058</v>
      </c>
      <c r="B22" s="165" t="s">
        <v>245</v>
      </c>
      <c r="C22" s="124" t="s">
        <v>100</v>
      </c>
      <c r="D22" s="157" t="s">
        <v>246</v>
      </c>
      <c r="E22" s="151" t="s">
        <v>94</v>
      </c>
      <c r="F22" s="176"/>
    </row>
    <row r="23" spans="1:7" s="2" customFormat="1" x14ac:dyDescent="0.25">
      <c r="A23" s="172">
        <v>45057</v>
      </c>
      <c r="B23" s="165" t="s">
        <v>247</v>
      </c>
      <c r="C23" s="124" t="s">
        <v>100</v>
      </c>
      <c r="D23" s="157" t="s">
        <v>248</v>
      </c>
      <c r="E23" s="151" t="s">
        <v>94</v>
      </c>
      <c r="F23" s="176"/>
    </row>
    <row r="24" spans="1:7" s="2" customFormat="1" ht="25" x14ac:dyDescent="0.25">
      <c r="A24" s="172">
        <v>45054</v>
      </c>
      <c r="B24" s="165" t="s">
        <v>249</v>
      </c>
      <c r="C24" s="124" t="s">
        <v>100</v>
      </c>
      <c r="D24" s="157" t="s">
        <v>250</v>
      </c>
      <c r="E24" s="151" t="s">
        <v>94</v>
      </c>
      <c r="F24" s="176"/>
    </row>
    <row r="25" spans="1:7" s="2" customFormat="1" ht="25" x14ac:dyDescent="0.25">
      <c r="A25" s="172">
        <v>45049</v>
      </c>
      <c r="B25" s="165" t="s">
        <v>251</v>
      </c>
      <c r="C25" s="124" t="s">
        <v>100</v>
      </c>
      <c r="D25" s="157" t="s">
        <v>252</v>
      </c>
      <c r="E25" s="151" t="s">
        <v>94</v>
      </c>
      <c r="F25" s="176"/>
    </row>
    <row r="26" spans="1:7" s="2" customFormat="1" x14ac:dyDescent="0.25">
      <c r="A26" s="172">
        <v>45048</v>
      </c>
      <c r="B26" s="165" t="s">
        <v>253</v>
      </c>
      <c r="C26" s="124" t="s">
        <v>100</v>
      </c>
      <c r="D26" s="157" t="s">
        <v>254</v>
      </c>
      <c r="E26" s="151" t="s">
        <v>94</v>
      </c>
      <c r="F26" s="176"/>
    </row>
    <row r="27" spans="1:7" s="2" customFormat="1" ht="25" x14ac:dyDescent="0.25">
      <c r="A27" s="172">
        <v>45033</v>
      </c>
      <c r="B27" s="165" t="s">
        <v>255</v>
      </c>
      <c r="C27" s="124" t="s">
        <v>100</v>
      </c>
      <c r="D27" s="157" t="s">
        <v>256</v>
      </c>
      <c r="E27" s="151" t="s">
        <v>94</v>
      </c>
      <c r="F27" s="176"/>
    </row>
    <row r="28" spans="1:7" s="2" customFormat="1" ht="25" x14ac:dyDescent="0.25">
      <c r="A28" s="172">
        <v>45027</v>
      </c>
      <c r="B28" s="165" t="s">
        <v>257</v>
      </c>
      <c r="C28" s="124" t="s">
        <v>99</v>
      </c>
      <c r="D28" s="157" t="s">
        <v>258</v>
      </c>
      <c r="E28" s="151" t="s">
        <v>94</v>
      </c>
      <c r="F28" s="176"/>
    </row>
    <row r="29" spans="1:7" s="132" customFormat="1" ht="25" x14ac:dyDescent="0.25">
      <c r="A29" s="172">
        <v>45019</v>
      </c>
      <c r="B29" s="165" t="s">
        <v>259</v>
      </c>
      <c r="C29" s="124" t="s">
        <v>99</v>
      </c>
      <c r="D29" s="157" t="s">
        <v>260</v>
      </c>
      <c r="E29" s="151" t="s">
        <v>94</v>
      </c>
      <c r="F29" s="176"/>
      <c r="G29" s="2"/>
    </row>
    <row r="30" spans="1:7" s="2" customFormat="1" x14ac:dyDescent="0.25">
      <c r="A30" s="172">
        <v>45014</v>
      </c>
      <c r="B30" s="165" t="s">
        <v>261</v>
      </c>
      <c r="C30" s="124" t="s">
        <v>99</v>
      </c>
      <c r="D30" s="157" t="s">
        <v>262</v>
      </c>
      <c r="E30" s="151" t="s">
        <v>94</v>
      </c>
      <c r="F30" s="176"/>
    </row>
    <row r="31" spans="1:7" s="2" customFormat="1" x14ac:dyDescent="0.25">
      <c r="A31" s="172">
        <v>45007</v>
      </c>
      <c r="B31" s="165" t="s">
        <v>263</v>
      </c>
      <c r="C31" s="124" t="s">
        <v>100</v>
      </c>
      <c r="D31" s="157" t="s">
        <v>264</v>
      </c>
      <c r="E31" s="151" t="s">
        <v>94</v>
      </c>
      <c r="F31" s="176"/>
    </row>
    <row r="32" spans="1:7" s="2" customFormat="1" ht="25" x14ac:dyDescent="0.25">
      <c r="A32" s="174">
        <v>45005</v>
      </c>
      <c r="B32" s="168" t="s">
        <v>265</v>
      </c>
      <c r="C32" s="160" t="s">
        <v>100</v>
      </c>
      <c r="D32" s="175" t="s">
        <v>266</v>
      </c>
      <c r="E32" s="167" t="s">
        <v>94</v>
      </c>
      <c r="F32" s="178"/>
    </row>
    <row r="33" spans="1:6" s="2" customFormat="1" x14ac:dyDescent="0.25">
      <c r="A33" s="172">
        <v>44999</v>
      </c>
      <c r="B33" s="165" t="s">
        <v>267</v>
      </c>
      <c r="C33" s="124" t="s">
        <v>100</v>
      </c>
      <c r="D33" s="157" t="s">
        <v>268</v>
      </c>
      <c r="E33" s="151" t="s">
        <v>94</v>
      </c>
      <c r="F33" s="176"/>
    </row>
    <row r="34" spans="1:6" s="2" customFormat="1" x14ac:dyDescent="0.25">
      <c r="A34" s="172">
        <v>44998</v>
      </c>
      <c r="B34" s="165" t="s">
        <v>269</v>
      </c>
      <c r="C34" s="124" t="s">
        <v>100</v>
      </c>
      <c r="D34" s="157" t="s">
        <v>270</v>
      </c>
      <c r="E34" s="151" t="s">
        <v>94</v>
      </c>
      <c r="F34" s="176"/>
    </row>
    <row r="35" spans="1:6" s="2" customFormat="1" ht="25" x14ac:dyDescent="0.25">
      <c r="A35" s="172">
        <v>44981</v>
      </c>
      <c r="B35" s="165" t="s">
        <v>271</v>
      </c>
      <c r="C35" s="124" t="s">
        <v>99</v>
      </c>
      <c r="D35" s="157" t="s">
        <v>272</v>
      </c>
      <c r="E35" s="151" t="s">
        <v>94</v>
      </c>
      <c r="F35" s="176"/>
    </row>
    <row r="36" spans="1:6" s="2" customFormat="1" x14ac:dyDescent="0.25">
      <c r="A36" s="172">
        <v>44978</v>
      </c>
      <c r="B36" s="165" t="s">
        <v>273</v>
      </c>
      <c r="C36" s="124" t="s">
        <v>99</v>
      </c>
      <c r="D36" s="157" t="s">
        <v>274</v>
      </c>
      <c r="E36" s="151" t="s">
        <v>94</v>
      </c>
      <c r="F36" s="176"/>
    </row>
    <row r="37" spans="1:6" s="2" customFormat="1" ht="25" x14ac:dyDescent="0.25">
      <c r="A37" s="172">
        <v>44972</v>
      </c>
      <c r="B37" s="165" t="s">
        <v>275</v>
      </c>
      <c r="C37" s="124" t="s">
        <v>99</v>
      </c>
      <c r="D37" s="157" t="s">
        <v>276</v>
      </c>
      <c r="E37" s="151" t="s">
        <v>94</v>
      </c>
      <c r="F37" s="176"/>
    </row>
    <row r="38" spans="1:6" s="2" customFormat="1" x14ac:dyDescent="0.25">
      <c r="A38" s="172">
        <v>44972</v>
      </c>
      <c r="B38" s="165" t="s">
        <v>277</v>
      </c>
      <c r="C38" s="124" t="s">
        <v>100</v>
      </c>
      <c r="D38" s="157" t="s">
        <v>278</v>
      </c>
      <c r="E38" s="151" t="s">
        <v>94</v>
      </c>
      <c r="F38" s="176"/>
    </row>
    <row r="39" spans="1:6" s="2" customFormat="1" ht="25" x14ac:dyDescent="0.25">
      <c r="A39" s="172">
        <v>44972</v>
      </c>
      <c r="B39" s="165" t="s">
        <v>279</v>
      </c>
      <c r="C39" s="124" t="s">
        <v>99</v>
      </c>
      <c r="D39" s="157" t="s">
        <v>280</v>
      </c>
      <c r="E39" s="151" t="s">
        <v>94</v>
      </c>
      <c r="F39" s="176"/>
    </row>
    <row r="40" spans="1:6" s="2" customFormat="1" x14ac:dyDescent="0.25">
      <c r="A40" s="172">
        <v>44965</v>
      </c>
      <c r="B40" s="165" t="s">
        <v>281</v>
      </c>
      <c r="C40" s="124" t="s">
        <v>99</v>
      </c>
      <c r="D40" s="157" t="s">
        <v>282</v>
      </c>
      <c r="E40" s="151" t="s">
        <v>94</v>
      </c>
      <c r="F40" s="176"/>
    </row>
    <row r="41" spans="1:6" s="2" customFormat="1" x14ac:dyDescent="0.25">
      <c r="A41" s="172">
        <v>44963</v>
      </c>
      <c r="B41" s="165" t="s">
        <v>283</v>
      </c>
      <c r="C41" s="124" t="s">
        <v>100</v>
      </c>
      <c r="D41" s="157" t="s">
        <v>284</v>
      </c>
      <c r="E41" s="151" t="s">
        <v>94</v>
      </c>
      <c r="F41" s="176"/>
    </row>
    <row r="42" spans="1:6" s="2" customFormat="1" ht="25" x14ac:dyDescent="0.25">
      <c r="A42" s="172">
        <v>44952</v>
      </c>
      <c r="B42" s="165" t="s">
        <v>285</v>
      </c>
      <c r="C42" s="124" t="s">
        <v>100</v>
      </c>
      <c r="D42" s="157" t="s">
        <v>286</v>
      </c>
      <c r="E42" s="151" t="s">
        <v>94</v>
      </c>
      <c r="F42" s="176"/>
    </row>
    <row r="43" spans="1:6" s="2" customFormat="1" x14ac:dyDescent="0.25">
      <c r="A43" s="172">
        <v>44952</v>
      </c>
      <c r="B43" s="165" t="s">
        <v>287</v>
      </c>
      <c r="C43" s="124" t="s">
        <v>100</v>
      </c>
      <c r="D43" s="157" t="s">
        <v>288</v>
      </c>
      <c r="E43" s="151" t="s">
        <v>94</v>
      </c>
      <c r="F43" s="176"/>
    </row>
    <row r="44" spans="1:6" s="2" customFormat="1" x14ac:dyDescent="0.25">
      <c r="A44" s="172">
        <v>44912</v>
      </c>
      <c r="B44" s="165" t="s">
        <v>289</v>
      </c>
      <c r="C44" s="124" t="s">
        <v>100</v>
      </c>
      <c r="D44" s="157" t="s">
        <v>290</v>
      </c>
      <c r="E44" s="151" t="s">
        <v>94</v>
      </c>
      <c r="F44" s="176"/>
    </row>
    <row r="45" spans="1:6" s="2" customFormat="1" x14ac:dyDescent="0.25">
      <c r="A45" s="172">
        <v>44942</v>
      </c>
      <c r="B45" s="165" t="s">
        <v>291</v>
      </c>
      <c r="C45" s="124" t="s">
        <v>100</v>
      </c>
      <c r="D45" s="157" t="s">
        <v>292</v>
      </c>
      <c r="E45" s="151" t="s">
        <v>94</v>
      </c>
      <c r="F45" s="176"/>
    </row>
    <row r="46" spans="1:6" s="2" customFormat="1" x14ac:dyDescent="0.25">
      <c r="A46" s="172">
        <v>44910</v>
      </c>
      <c r="B46" s="150" t="s">
        <v>293</v>
      </c>
      <c r="C46" s="124" t="s">
        <v>99</v>
      </c>
      <c r="D46" s="123" t="s">
        <v>294</v>
      </c>
      <c r="E46" s="151" t="s">
        <v>94</v>
      </c>
      <c r="F46" s="179"/>
    </row>
    <row r="47" spans="1:6" s="2" customFormat="1" x14ac:dyDescent="0.25">
      <c r="A47" s="172">
        <v>44907</v>
      </c>
      <c r="B47" s="150" t="s">
        <v>295</v>
      </c>
      <c r="C47" s="124" t="s">
        <v>99</v>
      </c>
      <c r="D47" s="123" t="s">
        <v>296</v>
      </c>
      <c r="E47" s="151" t="s">
        <v>94</v>
      </c>
      <c r="F47" s="179"/>
    </row>
    <row r="48" spans="1:6" s="2" customFormat="1" x14ac:dyDescent="0.25">
      <c r="A48" s="172">
        <v>44903</v>
      </c>
      <c r="B48" s="150" t="s">
        <v>297</v>
      </c>
      <c r="C48" s="124" t="s">
        <v>100</v>
      </c>
      <c r="D48" s="123" t="s">
        <v>298</v>
      </c>
      <c r="E48" s="151" t="s">
        <v>95</v>
      </c>
      <c r="F48" s="179"/>
    </row>
    <row r="49" spans="1:8" s="2" customFormat="1" x14ac:dyDescent="0.25">
      <c r="A49" s="172">
        <v>44902</v>
      </c>
      <c r="B49" s="150" t="s">
        <v>299</v>
      </c>
      <c r="C49" s="124" t="s">
        <v>100</v>
      </c>
      <c r="D49" s="123" t="s">
        <v>300</v>
      </c>
      <c r="E49" s="151" t="s">
        <v>94</v>
      </c>
      <c r="F49" s="179"/>
    </row>
    <row r="50" spans="1:8" s="2" customFormat="1" x14ac:dyDescent="0.25">
      <c r="A50" s="174">
        <v>44902</v>
      </c>
      <c r="B50" s="169" t="s">
        <v>301</v>
      </c>
      <c r="C50" s="160" t="s">
        <v>99</v>
      </c>
      <c r="D50" s="161" t="s">
        <v>302</v>
      </c>
      <c r="E50" s="167" t="s">
        <v>94</v>
      </c>
      <c r="F50" s="180"/>
    </row>
    <row r="51" spans="1:8" s="2" customFormat="1" ht="25" x14ac:dyDescent="0.25">
      <c r="A51" s="172">
        <v>44899</v>
      </c>
      <c r="B51" s="150" t="s">
        <v>303</v>
      </c>
      <c r="C51" s="124" t="s">
        <v>100</v>
      </c>
      <c r="D51" s="123" t="s">
        <v>304</v>
      </c>
      <c r="E51" s="151" t="s">
        <v>94</v>
      </c>
      <c r="F51" s="179"/>
    </row>
    <row r="52" spans="1:8" s="2" customFormat="1" ht="25" x14ac:dyDescent="0.25">
      <c r="A52" s="174">
        <v>44895</v>
      </c>
      <c r="B52" s="169" t="s">
        <v>305</v>
      </c>
      <c r="C52" s="160" t="s">
        <v>99</v>
      </c>
      <c r="D52" s="161" t="s">
        <v>306</v>
      </c>
      <c r="E52" s="167" t="s">
        <v>94</v>
      </c>
      <c r="F52" s="180"/>
    </row>
    <row r="53" spans="1:8" s="2" customFormat="1" ht="50" x14ac:dyDescent="0.25">
      <c r="A53" s="172">
        <v>44894</v>
      </c>
      <c r="B53" s="150" t="s">
        <v>307</v>
      </c>
      <c r="C53" s="124" t="s">
        <v>100</v>
      </c>
      <c r="D53" s="123" t="s">
        <v>308</v>
      </c>
      <c r="E53" s="151" t="s">
        <v>94</v>
      </c>
      <c r="F53" s="179"/>
    </row>
    <row r="54" spans="1:8" s="2" customFormat="1" ht="25" x14ac:dyDescent="0.25">
      <c r="A54" s="174">
        <v>44894</v>
      </c>
      <c r="B54" s="169" t="s">
        <v>309</v>
      </c>
      <c r="C54" s="160" t="s">
        <v>99</v>
      </c>
      <c r="D54" s="161" t="s">
        <v>310</v>
      </c>
      <c r="E54" s="167" t="s">
        <v>94</v>
      </c>
      <c r="F54" s="180"/>
    </row>
    <row r="55" spans="1:8" s="2" customFormat="1" x14ac:dyDescent="0.25">
      <c r="A55" s="172">
        <v>44890</v>
      </c>
      <c r="B55" s="150" t="s">
        <v>311</v>
      </c>
      <c r="C55" s="124" t="s">
        <v>100</v>
      </c>
      <c r="D55" s="123" t="s">
        <v>312</v>
      </c>
      <c r="E55" s="151" t="s">
        <v>94</v>
      </c>
      <c r="F55" s="179"/>
    </row>
    <row r="56" spans="1:8" s="132" customFormat="1" x14ac:dyDescent="0.25">
      <c r="A56" s="174">
        <v>44889</v>
      </c>
      <c r="B56" s="169" t="s">
        <v>313</v>
      </c>
      <c r="C56" s="160" t="s">
        <v>99</v>
      </c>
      <c r="D56" s="161" t="s">
        <v>314</v>
      </c>
      <c r="E56" s="167" t="s">
        <v>94</v>
      </c>
      <c r="F56" s="180"/>
      <c r="G56" s="2"/>
    </row>
    <row r="57" spans="1:8" s="131" customFormat="1" x14ac:dyDescent="0.25">
      <c r="A57" s="172">
        <v>44888</v>
      </c>
      <c r="B57" s="150" t="s">
        <v>315</v>
      </c>
      <c r="C57" s="124" t="s">
        <v>99</v>
      </c>
      <c r="D57" s="123" t="s">
        <v>316</v>
      </c>
      <c r="E57" s="151" t="s">
        <v>94</v>
      </c>
      <c r="F57" s="179"/>
      <c r="G57" s="2"/>
      <c r="H57" s="130"/>
    </row>
    <row r="58" spans="1:8" s="125" customFormat="1" x14ac:dyDescent="0.25">
      <c r="A58" s="174">
        <v>44888</v>
      </c>
      <c r="B58" s="169" t="s">
        <v>317</v>
      </c>
      <c r="C58" s="160" t="s">
        <v>100</v>
      </c>
      <c r="D58" s="161" t="s">
        <v>318</v>
      </c>
      <c r="E58" s="167" t="s">
        <v>94</v>
      </c>
      <c r="F58" s="180"/>
      <c r="G58" s="2"/>
      <c r="H58" s="126"/>
    </row>
    <row r="59" spans="1:8" s="125" customFormat="1" x14ac:dyDescent="0.25">
      <c r="A59" s="173">
        <v>44881</v>
      </c>
      <c r="B59" s="165" t="s">
        <v>319</v>
      </c>
      <c r="C59" s="134" t="s">
        <v>100</v>
      </c>
      <c r="D59" s="133" t="s">
        <v>320</v>
      </c>
      <c r="E59" s="170" t="s">
        <v>94</v>
      </c>
      <c r="F59" s="181"/>
      <c r="G59" s="2"/>
      <c r="H59" s="126"/>
    </row>
    <row r="60" spans="1:8" s="125" customFormat="1" x14ac:dyDescent="0.25">
      <c r="A60" s="174">
        <v>44875</v>
      </c>
      <c r="B60" s="169" t="s">
        <v>321</v>
      </c>
      <c r="C60" s="160" t="s">
        <v>100</v>
      </c>
      <c r="D60" s="161" t="s">
        <v>322</v>
      </c>
      <c r="E60" s="167" t="s">
        <v>94</v>
      </c>
      <c r="F60" s="180"/>
      <c r="G60" s="2"/>
      <c r="H60" s="126"/>
    </row>
    <row r="61" spans="1:8" s="125" customFormat="1" ht="25" x14ac:dyDescent="0.25">
      <c r="A61" s="172">
        <v>44873</v>
      </c>
      <c r="B61" s="165" t="s">
        <v>323</v>
      </c>
      <c r="C61" s="129" t="s">
        <v>99</v>
      </c>
      <c r="D61" s="128" t="s">
        <v>324</v>
      </c>
      <c r="E61" s="171" t="s">
        <v>94</v>
      </c>
      <c r="F61" s="182"/>
      <c r="G61" s="2"/>
      <c r="H61" s="126"/>
    </row>
    <row r="62" spans="1:8" s="136" customFormat="1" x14ac:dyDescent="0.25">
      <c r="A62" s="174">
        <v>44868</v>
      </c>
      <c r="B62" s="169" t="s">
        <v>325</v>
      </c>
      <c r="C62" s="160" t="s">
        <v>99</v>
      </c>
      <c r="D62" s="161" t="s">
        <v>326</v>
      </c>
      <c r="E62" s="167" t="s">
        <v>94</v>
      </c>
      <c r="F62" s="180"/>
      <c r="G62" s="2"/>
      <c r="H62" s="135"/>
    </row>
    <row r="63" spans="1:8" s="132" customFormat="1" x14ac:dyDescent="0.25">
      <c r="A63" s="174">
        <v>44861</v>
      </c>
      <c r="B63" s="169" t="s">
        <v>327</v>
      </c>
      <c r="C63" s="160" t="s">
        <v>99</v>
      </c>
      <c r="D63" s="161" t="s">
        <v>250</v>
      </c>
      <c r="E63" s="167" t="s">
        <v>94</v>
      </c>
      <c r="F63" s="180"/>
      <c r="G63" s="2"/>
    </row>
    <row r="64" spans="1:8" s="2" customFormat="1" x14ac:dyDescent="0.25">
      <c r="A64" s="172">
        <v>44861</v>
      </c>
      <c r="B64" s="150" t="s">
        <v>328</v>
      </c>
      <c r="C64" s="124" t="s">
        <v>100</v>
      </c>
      <c r="D64" s="123" t="s">
        <v>329</v>
      </c>
      <c r="E64" s="151" t="s">
        <v>94</v>
      </c>
      <c r="F64" s="179"/>
    </row>
    <row r="65" spans="1:8" s="132" customFormat="1" x14ac:dyDescent="0.25">
      <c r="A65" s="172">
        <v>44861</v>
      </c>
      <c r="B65" s="150" t="s">
        <v>330</v>
      </c>
      <c r="C65" s="124" t="s">
        <v>100</v>
      </c>
      <c r="D65" s="123" t="s">
        <v>331</v>
      </c>
      <c r="E65" s="151" t="s">
        <v>94</v>
      </c>
      <c r="F65" s="179"/>
      <c r="G65" s="2"/>
    </row>
    <row r="66" spans="1:8" s="2" customFormat="1" x14ac:dyDescent="0.25">
      <c r="A66" s="174">
        <v>44854</v>
      </c>
      <c r="B66" s="169" t="s">
        <v>332</v>
      </c>
      <c r="C66" s="160" t="s">
        <v>99</v>
      </c>
      <c r="D66" s="161" t="s">
        <v>268</v>
      </c>
      <c r="E66" s="167" t="s">
        <v>94</v>
      </c>
      <c r="F66" s="180"/>
    </row>
    <row r="67" spans="1:8" s="2" customFormat="1" x14ac:dyDescent="0.25">
      <c r="A67" s="172">
        <v>44853</v>
      </c>
      <c r="B67" s="150" t="s">
        <v>333</v>
      </c>
      <c r="C67" s="124" t="s">
        <v>99</v>
      </c>
      <c r="D67" s="123" t="s">
        <v>334</v>
      </c>
      <c r="E67" s="151" t="s">
        <v>94</v>
      </c>
      <c r="F67" s="180"/>
    </row>
    <row r="68" spans="1:8" s="2" customFormat="1" ht="25" x14ac:dyDescent="0.25">
      <c r="A68" s="174">
        <v>44853</v>
      </c>
      <c r="B68" s="169" t="s">
        <v>335</v>
      </c>
      <c r="C68" s="160" t="s">
        <v>100</v>
      </c>
      <c r="D68" s="161" t="s">
        <v>336</v>
      </c>
      <c r="E68" s="167" t="s">
        <v>94</v>
      </c>
      <c r="F68" s="180"/>
    </row>
    <row r="69" spans="1:8" s="125" customFormat="1" ht="37.5" x14ac:dyDescent="0.25">
      <c r="A69" s="172">
        <v>44852</v>
      </c>
      <c r="B69" s="150" t="s">
        <v>337</v>
      </c>
      <c r="C69" s="124" t="s">
        <v>99</v>
      </c>
      <c r="D69" s="123" t="s">
        <v>338</v>
      </c>
      <c r="E69" s="151" t="s">
        <v>94</v>
      </c>
      <c r="F69" s="179"/>
      <c r="G69" s="2"/>
      <c r="H69" s="126"/>
    </row>
    <row r="70" spans="1:8" s="2" customFormat="1" x14ac:dyDescent="0.25">
      <c r="A70" s="172">
        <v>44851</v>
      </c>
      <c r="B70" s="150" t="s">
        <v>339</v>
      </c>
      <c r="C70" s="124" t="s">
        <v>100</v>
      </c>
      <c r="D70" s="123" t="s">
        <v>340</v>
      </c>
      <c r="E70" s="151" t="s">
        <v>94</v>
      </c>
      <c r="F70" s="179"/>
    </row>
    <row r="71" spans="1:8" s="2" customFormat="1" ht="25" x14ac:dyDescent="0.25">
      <c r="A71" s="174">
        <v>44847</v>
      </c>
      <c r="B71" s="169" t="s">
        <v>341</v>
      </c>
      <c r="C71" s="160" t="s">
        <v>100</v>
      </c>
      <c r="D71" s="161" t="s">
        <v>342</v>
      </c>
      <c r="E71" s="167" t="s">
        <v>94</v>
      </c>
      <c r="F71" s="180"/>
    </row>
    <row r="72" spans="1:8" s="2" customFormat="1" x14ac:dyDescent="0.25">
      <c r="A72" s="172">
        <v>44846</v>
      </c>
      <c r="B72" s="150" t="s">
        <v>343</v>
      </c>
      <c r="C72" s="124" t="s">
        <v>99</v>
      </c>
      <c r="D72" s="123" t="s">
        <v>344</v>
      </c>
      <c r="E72" s="151" t="s">
        <v>94</v>
      </c>
      <c r="F72" s="179"/>
    </row>
    <row r="73" spans="1:8" s="2" customFormat="1" ht="25" x14ac:dyDescent="0.25">
      <c r="A73" s="174">
        <v>44843</v>
      </c>
      <c r="B73" s="169" t="s">
        <v>345</v>
      </c>
      <c r="C73" s="160" t="s">
        <v>100</v>
      </c>
      <c r="D73" s="161" t="s">
        <v>346</v>
      </c>
      <c r="E73" s="167" t="s">
        <v>94</v>
      </c>
      <c r="F73" s="180"/>
    </row>
    <row r="74" spans="1:8" s="2" customFormat="1" x14ac:dyDescent="0.25">
      <c r="A74" s="174">
        <v>44830</v>
      </c>
      <c r="B74" s="169" t="s">
        <v>347</v>
      </c>
      <c r="C74" s="160" t="s">
        <v>99</v>
      </c>
      <c r="D74" s="161" t="s">
        <v>348</v>
      </c>
      <c r="E74" s="167" t="s">
        <v>94</v>
      </c>
      <c r="F74" s="176"/>
    </row>
    <row r="75" spans="1:8" s="2" customFormat="1" x14ac:dyDescent="0.25">
      <c r="A75" s="172">
        <v>44827</v>
      </c>
      <c r="B75" s="150" t="s">
        <v>349</v>
      </c>
      <c r="C75" s="124" t="s">
        <v>100</v>
      </c>
      <c r="D75" s="123" t="s">
        <v>290</v>
      </c>
      <c r="E75" s="151" t="s">
        <v>94</v>
      </c>
      <c r="F75" s="176"/>
    </row>
    <row r="76" spans="1:8" s="2" customFormat="1" x14ac:dyDescent="0.25">
      <c r="A76" s="184" t="s">
        <v>350</v>
      </c>
      <c r="B76" s="165" t="s">
        <v>351</v>
      </c>
      <c r="C76" s="160" t="s">
        <v>100</v>
      </c>
      <c r="D76" s="165" t="s">
        <v>352</v>
      </c>
      <c r="E76" s="151" t="s">
        <v>97</v>
      </c>
      <c r="F76" s="176"/>
    </row>
    <row r="77" spans="1:8" s="2" customFormat="1" x14ac:dyDescent="0.25">
      <c r="A77" s="185">
        <v>44819</v>
      </c>
      <c r="B77" s="165" t="s">
        <v>353</v>
      </c>
      <c r="C77" s="160" t="s">
        <v>99</v>
      </c>
      <c r="D77" s="165" t="s">
        <v>306</v>
      </c>
      <c r="E77" s="151" t="s">
        <v>94</v>
      </c>
      <c r="F77" s="176"/>
    </row>
    <row r="78" spans="1:8" s="2" customFormat="1" x14ac:dyDescent="0.25">
      <c r="A78" s="185">
        <v>44818</v>
      </c>
      <c r="B78" s="165" t="s">
        <v>354</v>
      </c>
      <c r="C78" s="160" t="s">
        <v>99</v>
      </c>
      <c r="D78" s="165" t="s">
        <v>355</v>
      </c>
      <c r="E78" s="151" t="s">
        <v>94</v>
      </c>
      <c r="F78" s="176"/>
    </row>
    <row r="79" spans="1:8" s="2" customFormat="1" x14ac:dyDescent="0.25">
      <c r="A79" s="185">
        <v>44818</v>
      </c>
      <c r="B79" s="165" t="s">
        <v>356</v>
      </c>
      <c r="C79" s="160" t="s">
        <v>100</v>
      </c>
      <c r="D79" s="165" t="s">
        <v>357</v>
      </c>
      <c r="E79" s="151" t="s">
        <v>94</v>
      </c>
      <c r="F79" s="176"/>
    </row>
    <row r="80" spans="1:8" s="2" customFormat="1" ht="25" x14ac:dyDescent="0.25">
      <c r="A80" s="172">
        <v>44816</v>
      </c>
      <c r="B80" s="150" t="s">
        <v>358</v>
      </c>
      <c r="C80" s="124" t="s">
        <v>100</v>
      </c>
      <c r="D80" s="123" t="s">
        <v>359</v>
      </c>
      <c r="E80" s="151" t="s">
        <v>94</v>
      </c>
      <c r="F80" s="176"/>
    </row>
    <row r="81" spans="1:7" s="2" customFormat="1" x14ac:dyDescent="0.25">
      <c r="A81" s="174">
        <v>44816</v>
      </c>
      <c r="B81" s="169" t="s">
        <v>360</v>
      </c>
      <c r="C81" s="160" t="s">
        <v>99</v>
      </c>
      <c r="D81" s="161" t="s">
        <v>361</v>
      </c>
      <c r="E81" s="167" t="s">
        <v>94</v>
      </c>
      <c r="F81" s="180"/>
    </row>
    <row r="82" spans="1:7" s="2" customFormat="1" ht="25" x14ac:dyDescent="0.25">
      <c r="A82" s="172">
        <v>44784</v>
      </c>
      <c r="B82" s="150" t="s">
        <v>362</v>
      </c>
      <c r="C82" s="124" t="s">
        <v>99</v>
      </c>
      <c r="D82" s="123" t="s">
        <v>363</v>
      </c>
      <c r="E82" s="151" t="s">
        <v>97</v>
      </c>
      <c r="F82" s="179" t="s">
        <v>364</v>
      </c>
    </row>
    <row r="83" spans="1:7" s="2" customFormat="1" x14ac:dyDescent="0.25">
      <c r="A83" s="174">
        <v>44782</v>
      </c>
      <c r="B83" s="169" t="s">
        <v>365</v>
      </c>
      <c r="C83" s="160" t="s">
        <v>99</v>
      </c>
      <c r="D83" s="161" t="s">
        <v>366</v>
      </c>
      <c r="E83" s="167" t="s">
        <v>94</v>
      </c>
      <c r="F83" s="180"/>
    </row>
    <row r="84" spans="1:7" s="2" customFormat="1" ht="25" x14ac:dyDescent="0.25">
      <c r="A84" s="172">
        <v>44768</v>
      </c>
      <c r="B84" s="150" t="s">
        <v>367</v>
      </c>
      <c r="C84" s="124" t="s">
        <v>100</v>
      </c>
      <c r="D84" s="123" t="s">
        <v>368</v>
      </c>
      <c r="E84" s="151" t="s">
        <v>94</v>
      </c>
      <c r="F84" s="179"/>
    </row>
    <row r="85" spans="1:7" s="2" customFormat="1" ht="25" x14ac:dyDescent="0.25">
      <c r="A85" s="174">
        <v>44763</v>
      </c>
      <c r="B85" s="169" t="s">
        <v>369</v>
      </c>
      <c r="C85" s="160" t="s">
        <v>99</v>
      </c>
      <c r="D85" s="161" t="s">
        <v>363</v>
      </c>
      <c r="E85" s="167" t="s">
        <v>94</v>
      </c>
      <c r="F85" s="180"/>
    </row>
    <row r="86" spans="1:7" s="2" customFormat="1" ht="25" x14ac:dyDescent="0.25">
      <c r="A86" s="172">
        <v>44763</v>
      </c>
      <c r="B86" s="150" t="s">
        <v>370</v>
      </c>
      <c r="C86" s="124" t="s">
        <v>99</v>
      </c>
      <c r="D86" s="123" t="s">
        <v>371</v>
      </c>
      <c r="E86" s="151" t="s">
        <v>94</v>
      </c>
      <c r="F86" s="179"/>
    </row>
    <row r="87" spans="1:7" s="2" customFormat="1" ht="25" x14ac:dyDescent="0.25">
      <c r="A87" s="174">
        <v>44761</v>
      </c>
      <c r="B87" s="169" t="s">
        <v>372</v>
      </c>
      <c r="C87" s="160" t="s">
        <v>99</v>
      </c>
      <c r="D87" s="161" t="s">
        <v>373</v>
      </c>
      <c r="E87" s="167" t="s">
        <v>94</v>
      </c>
      <c r="F87" s="180"/>
    </row>
    <row r="88" spans="1:7" s="2" customFormat="1" ht="25" x14ac:dyDescent="0.25">
      <c r="A88" s="172">
        <v>44747</v>
      </c>
      <c r="B88" s="150" t="s">
        <v>374</v>
      </c>
      <c r="C88" s="124" t="s">
        <v>100</v>
      </c>
      <c r="D88" s="123" t="s">
        <v>375</v>
      </c>
      <c r="E88" s="151" t="s">
        <v>94</v>
      </c>
      <c r="F88" s="179"/>
    </row>
    <row r="89" spans="1:7" s="2" customFormat="1" ht="16.5" customHeight="1" x14ac:dyDescent="0.25">
      <c r="A89" s="95"/>
      <c r="B89" s="100"/>
      <c r="C89" s="102"/>
      <c r="D89" s="100"/>
      <c r="E89" s="103"/>
      <c r="F89" s="101"/>
    </row>
    <row r="90" spans="1:7" ht="34.5" customHeight="1" x14ac:dyDescent="0.25">
      <c r="A90" s="110" t="s">
        <v>376</v>
      </c>
      <c r="B90" s="111" t="s">
        <v>377</v>
      </c>
      <c r="C90" s="112">
        <f>C91+C92</f>
        <v>75</v>
      </c>
      <c r="D90" s="113" t="str">
        <f>IF(SUBTOTAL(3,C11:C89)=SUBTOTAL(103,C11:C89),'Summary and sign-off'!$A$48,'Summary and sign-off'!$A$49)</f>
        <v>Check - there are no hidden rows with data</v>
      </c>
      <c r="E90" s="193" t="str">
        <f>IF('Summary and sign-off'!F60='Summary and sign-off'!F54,'Summary and sign-off'!A52,'Summary and sign-off'!A50)</f>
        <v>Check - each entry provides sufficient information</v>
      </c>
      <c r="F90" s="193"/>
      <c r="G90" s="2"/>
    </row>
    <row r="91" spans="1:7" ht="25.5" customHeight="1" x14ac:dyDescent="0.35">
      <c r="A91" s="55"/>
      <c r="B91" s="56" t="s">
        <v>99</v>
      </c>
      <c r="C91" s="57">
        <f>COUNTIF(C11:C89,'Summary and sign-off'!A45)</f>
        <v>33</v>
      </c>
      <c r="D91" s="14"/>
      <c r="E91" s="15"/>
      <c r="F91" s="16"/>
    </row>
    <row r="92" spans="1:7" ht="25.5" customHeight="1" x14ac:dyDescent="0.35">
      <c r="A92" s="55"/>
      <c r="B92" s="56" t="s">
        <v>100</v>
      </c>
      <c r="C92" s="57">
        <f>COUNTIF(C11:C89,'Summary and sign-off'!A46)</f>
        <v>42</v>
      </c>
      <c r="D92" s="14"/>
      <c r="E92" s="15"/>
      <c r="F92" s="16"/>
    </row>
    <row r="93" spans="1:7" ht="25.5" customHeight="1" x14ac:dyDescent="0.35">
      <c r="A93" s="55"/>
      <c r="B93" s="56"/>
      <c r="C93" s="57"/>
      <c r="D93" s="14"/>
      <c r="E93" s="15"/>
      <c r="F93" s="16"/>
    </row>
    <row r="94" spans="1:7" ht="25.5" customHeight="1" x14ac:dyDescent="0.35">
      <c r="A94" s="55"/>
      <c r="B94" s="56"/>
      <c r="C94" s="57"/>
      <c r="D94" s="14"/>
      <c r="E94" s="15"/>
      <c r="F94" s="16"/>
    </row>
    <row r="95" spans="1:7" ht="13" x14ac:dyDescent="0.3">
      <c r="A95" s="17"/>
      <c r="B95" s="18"/>
      <c r="C95" s="17"/>
      <c r="D95" s="19"/>
      <c r="E95" s="19"/>
      <c r="F95" s="17"/>
    </row>
    <row r="96" spans="1:7" ht="13" x14ac:dyDescent="0.3">
      <c r="A96" s="17"/>
      <c r="B96" s="18"/>
      <c r="C96" s="17"/>
      <c r="D96" s="19"/>
      <c r="E96" s="19"/>
      <c r="F96" s="17"/>
    </row>
    <row r="97" spans="1:6" ht="13" x14ac:dyDescent="0.3">
      <c r="A97" s="17"/>
      <c r="B97" s="18"/>
      <c r="C97" s="17"/>
      <c r="D97" s="19"/>
      <c r="E97" s="19"/>
      <c r="F97" s="17"/>
    </row>
    <row r="98" spans="1:6" ht="13" x14ac:dyDescent="0.3">
      <c r="A98" s="17"/>
      <c r="B98" s="18"/>
      <c r="C98" s="17"/>
      <c r="D98" s="19"/>
      <c r="E98" s="19"/>
      <c r="F98" s="17"/>
    </row>
    <row r="99" spans="1:6" ht="13" x14ac:dyDescent="0.3">
      <c r="A99" s="18" t="s">
        <v>220</v>
      </c>
      <c r="B99" s="18"/>
      <c r="C99" s="18"/>
      <c r="D99" s="18"/>
      <c r="E99" s="18"/>
      <c r="F99" s="18"/>
    </row>
    <row r="100" spans="1:6" ht="12.65" customHeight="1" x14ac:dyDescent="0.25">
      <c r="A100" s="20" t="s">
        <v>189</v>
      </c>
      <c r="B100" s="17"/>
      <c r="C100" s="17"/>
      <c r="D100" s="17"/>
      <c r="E100" s="17"/>
    </row>
    <row r="101" spans="1:6" ht="13" x14ac:dyDescent="0.3">
      <c r="A101" s="20" t="s">
        <v>82</v>
      </c>
      <c r="B101" s="19"/>
      <c r="C101" s="17"/>
      <c r="D101" s="17"/>
      <c r="E101" s="17"/>
      <c r="F101" s="17"/>
    </row>
    <row r="102" spans="1:6" ht="13" x14ac:dyDescent="0.3">
      <c r="A102" s="20" t="s">
        <v>378</v>
      </c>
      <c r="B102" s="21"/>
      <c r="C102" s="21"/>
      <c r="D102" s="21"/>
      <c r="E102" s="21"/>
      <c r="F102" s="21"/>
    </row>
    <row r="103" spans="1:6" ht="12.75" customHeight="1" x14ac:dyDescent="0.25">
      <c r="A103" s="20" t="s">
        <v>379</v>
      </c>
      <c r="B103" s="17"/>
      <c r="C103" s="17"/>
      <c r="D103" s="17"/>
      <c r="E103" s="17"/>
      <c r="F103" s="17"/>
    </row>
    <row r="104" spans="1:6" ht="13" customHeight="1" x14ac:dyDescent="0.25">
      <c r="A104" s="20" t="s">
        <v>380</v>
      </c>
      <c r="B104" s="17"/>
      <c r="C104" s="17"/>
      <c r="D104" s="17"/>
      <c r="E104" s="17"/>
      <c r="F104" s="17"/>
    </row>
    <row r="105" spans="1:6" x14ac:dyDescent="0.25">
      <c r="A105" s="20" t="s">
        <v>381</v>
      </c>
      <c r="C105" s="17"/>
      <c r="D105" s="17"/>
      <c r="E105" s="17"/>
      <c r="F105" s="17"/>
    </row>
    <row r="106" spans="1:6" ht="12.75" customHeight="1" x14ac:dyDescent="0.25">
      <c r="A106" s="20" t="s">
        <v>204</v>
      </c>
      <c r="B106" s="20"/>
      <c r="C106" s="22"/>
      <c r="D106" s="22"/>
      <c r="E106" s="22"/>
      <c r="F106" s="22"/>
    </row>
    <row r="107" spans="1:6" ht="12.75" customHeight="1" x14ac:dyDescent="0.25">
      <c r="A107" s="20"/>
      <c r="B107" s="20"/>
      <c r="C107" s="22"/>
      <c r="D107" s="22"/>
      <c r="E107" s="22"/>
      <c r="F107" s="22"/>
    </row>
    <row r="108" spans="1:6" ht="12.75" hidden="1" customHeight="1" x14ac:dyDescent="0.25">
      <c r="A108" s="20"/>
      <c r="B108" s="20"/>
      <c r="C108" s="22"/>
      <c r="D108" s="22"/>
      <c r="E108" s="22"/>
      <c r="F108" s="22"/>
    </row>
    <row r="109" spans="1:6" x14ac:dyDescent="0.25"/>
    <row r="110" spans="1:6" x14ac:dyDescent="0.25"/>
    <row r="111" spans="1:6" ht="13" hidden="1" x14ac:dyDescent="0.3">
      <c r="A111" s="18"/>
      <c r="B111" s="18"/>
      <c r="C111" s="18"/>
      <c r="D111" s="18"/>
      <c r="E111" s="18"/>
      <c r="F111" s="18"/>
    </row>
    <row r="112" spans="1:6" ht="13" hidden="1" x14ac:dyDescent="0.3">
      <c r="A112" s="18"/>
      <c r="B112" s="18"/>
      <c r="C112" s="18"/>
      <c r="D112" s="18"/>
      <c r="E112" s="18"/>
      <c r="F112" s="18"/>
    </row>
    <row r="113" spans="1:6" ht="13" hidden="1" x14ac:dyDescent="0.3">
      <c r="A113" s="18"/>
      <c r="B113" s="18"/>
      <c r="C113" s="18"/>
      <c r="D113" s="18"/>
      <c r="E113" s="18"/>
      <c r="F113" s="18"/>
    </row>
    <row r="114" spans="1:6" ht="13" hidden="1" x14ac:dyDescent="0.3">
      <c r="A114" s="18"/>
      <c r="B114" s="18"/>
      <c r="C114" s="18"/>
      <c r="D114" s="18"/>
      <c r="E114" s="18"/>
      <c r="F114" s="18"/>
    </row>
    <row r="115" spans="1:6" ht="13" hidden="1" x14ac:dyDescent="0.3">
      <c r="A115" s="18"/>
      <c r="B115" s="18"/>
      <c r="C115" s="18"/>
      <c r="D115" s="18"/>
      <c r="E115" s="18"/>
      <c r="F115" s="18"/>
    </row>
    <row r="116" spans="1:6" x14ac:dyDescent="0.25"/>
    <row r="117" spans="1:6" x14ac:dyDescent="0.25"/>
    <row r="118" spans="1:6" x14ac:dyDescent="0.25"/>
    <row r="119" spans="1:6" x14ac:dyDescent="0.25"/>
    <row r="120" spans="1:6" x14ac:dyDescent="0.25"/>
    <row r="121" spans="1:6" x14ac:dyDescent="0.25"/>
    <row r="122" spans="1:6" x14ac:dyDescent="0.25"/>
    <row r="123" spans="1:6" x14ac:dyDescent="0.25"/>
    <row r="124" spans="1:6" x14ac:dyDescent="0.25"/>
    <row r="125" spans="1:6" x14ac:dyDescent="0.25"/>
    <row r="126" spans="1:6" x14ac:dyDescent="0.25"/>
    <row r="127" spans="1:6" x14ac:dyDescent="0.25"/>
    <row r="128" spans="1:6"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sheetData>
  <sheetProtection formatCells="0" insertRows="0" deleteRows="0"/>
  <dataConsolidate/>
  <mergeCells count="10">
    <mergeCell ref="E90:F90"/>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89 A11:A43 A44:A56"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44:A88"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C89 C11:C88</xm:sqref>
        </x14:dataValidation>
        <x14:dataValidation type="list" errorStyle="information" operator="greaterThan" allowBlank="1" showInputMessage="1" prompt="Provide specific $ value if possible" xr:uid="{00000000-0002-0000-0500-000003000000}">
          <x14:formula1>
            <xm:f>'Summary and sign-off'!$A$39:$A$44</xm:f>
          </x14:formula1>
          <xm:sqref>E89 E11:E88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85311de4-afe1-4671-a683-c93bf693c152">C326EWCD6JZ2-1459762479-135</_dlc_DocId>
    <_dlc_DocIdUrl xmlns="85311de4-afe1-4671-a683-c93bf693c152">
      <Url>https://dia.cohesion.net.nz/sites/TEA/OCE/TM/_layouts/15/DocIdRedir.aspx?ID=C326EWCD6JZ2-1459762479-135</Url>
      <Description>C326EWCD6JZ2-1459762479-135</Description>
    </_dlc_DocIdUrl>
    <C3TopicNote xmlns="01be4277-2979-4a68-876d-b92b25fceece">
      <Terms xmlns="http://schemas.microsoft.com/office/infopath/2007/PartnerControls"/>
    </C3TopicNote>
    <C3FinancialYearNote xmlns="01be4277-2979-4a68-876d-b92b25fceece">
      <Terms xmlns="http://schemas.microsoft.com/office/infopath/2007/PartnerControls"/>
    </C3FinancialYearNote>
    <TaxCatchAll xmlns="85311de4-afe1-4671-a683-c93bf693c152">
      <Value>23</Value>
      <Value>28</Value>
    </TaxCatchAll>
    <d79f89bf7fe243309bfa2780938cd65c xmlns="85311de4-afe1-4671-a683-c93bf693c152">
      <Terms xmlns="http://schemas.microsoft.com/office/infopath/2007/PartnerControls"/>
    </d79f89bf7fe243309bfa2780938cd65c>
    <TaxKeywordTaxHTField xmlns="85311de4-afe1-4671-a683-c93bf693c152">
      <Terms xmlns="http://schemas.microsoft.com/office/infopath/2007/PartnerControls"/>
    </TaxKeywordTaxHTField>
    <jeb09f582616404f9d46a5642ee103c2 xmlns="85311de4-afe1-4671-a683-c93bf693c152">
      <Terms xmlns="http://schemas.microsoft.com/office/infopath/2007/PartnerControls">
        <TermInfo xmlns="http://schemas.microsoft.com/office/infopath/2007/PartnerControls">
          <TermName xmlns="http://schemas.microsoft.com/office/infopath/2007/PartnerControls">IN-CONFIDENCE</TermName>
          <TermId xmlns="http://schemas.microsoft.com/office/infopath/2007/PartnerControls">cf9276f4-acb3-404d-a80d-53cc76a30125</TermId>
        </TermInfo>
      </Terms>
    </jeb09f582616404f9d46a5642ee103c2>
    <DIANotes xmlns="85311de4-afe1-4671-a683-c93bf693c152" xsi:nil="true"/>
    <SharedWithUsers xmlns="97138367-2f7f-4ca5-ac52-81246ba2de8b">
      <UserInfo>
        <DisplayName>Andrei Zubkov</DisplayName>
        <AccountId>87</AccountId>
        <AccountType/>
      </UserInfo>
      <UserInfo>
        <DisplayName>Alison Barrett</DisplayName>
        <AccountId>157</AccountId>
        <AccountType/>
      </UserInfo>
      <UserInfo>
        <DisplayName>Maia Lewis</DisplayName>
        <AccountId>5442</AccountId>
        <AccountType/>
      </UserInfo>
      <UserInfo>
        <DisplayName>Deanna Wirihana</DisplayName>
        <AccountId>7333</AccountId>
        <AccountType/>
      </UserInfo>
      <UserInfo>
        <DisplayName>Raj Balaji</DisplayName>
        <AccountId>7590</AccountId>
        <AccountType/>
      </UserInfo>
      <UserInfo>
        <DisplayName>Caroline Masters</DisplayName>
        <AccountId>7655</AccountId>
        <AccountType/>
      </UserInfo>
      <UserInfo>
        <DisplayName>Rebecca Tane</DisplayName>
        <AccountId>3009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Financial Management Document" ma:contentTypeID="0x0101005496552013C0BA46BE88192D5C6EB20B00D780595C50AF43BC958806758E79C3C300DF9816C56B62084FBBF9513A918EA827" ma:contentTypeVersion="9" ma:contentTypeDescription="Financial Management Content Type" ma:contentTypeScope="" ma:versionID="b761e473773cd95ea14bcb70237b0468">
  <xsd:schema xmlns:xsd="http://www.w3.org/2001/XMLSchema" xmlns:xs="http://www.w3.org/2001/XMLSchema" xmlns:p="http://schemas.microsoft.com/office/2006/metadata/properties" xmlns:ns3="01be4277-2979-4a68-876d-b92b25fceece" xmlns:ns4="85311de4-afe1-4671-a683-c93bf693c152" xmlns:ns5="97138367-2f7f-4ca5-ac52-81246ba2de8b" targetNamespace="http://schemas.microsoft.com/office/2006/metadata/properties" ma:root="true" ma:fieldsID="b77cdbaf202ad14d40a6133b4e530dcf" ns3:_="" ns4:_="" ns5:_="">
    <xsd:import namespace="01be4277-2979-4a68-876d-b92b25fceece"/>
    <xsd:import namespace="85311de4-afe1-4671-a683-c93bf693c152"/>
    <xsd:import namespace="97138367-2f7f-4ca5-ac52-81246ba2de8b"/>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_dlc_DocId" minOccurs="0"/>
                <xsd:element ref="ns4:_dlc_DocIdUrl" minOccurs="0"/>
                <xsd:element ref="ns4:_dlc_DocIdPersistId" minOccurs="0"/>
                <xsd:element ref="ns4:DIANotes" minOccurs="0"/>
                <xsd:element ref="ns4:jeb09f582616404f9d46a5642ee103c2" minOccurs="0"/>
                <xsd:element ref="ns4:d79f89bf7fe243309bfa2780938cd65c" minOccurs="0"/>
                <xsd:element ref="ns3:C3FinancialYearNote"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a86d9efd-8d6a-464a-916a-4676e2ac499c" ma:anchorId="a1305e8b-c647-475c-a8d4-e21f1fafbd4a" ma:open="true" ma:isKeyword="false">
      <xsd:complexType>
        <xsd:sequence>
          <xsd:element ref="pc:Terms" minOccurs="0" maxOccurs="1"/>
        </xsd:sequence>
      </xsd:complexType>
    </xsd:element>
    <xsd:element name="C3FinancialYearNote" ma:index="23" nillable="true" ma:taxonomy="true" ma:internalName="C3FinancialYearNote" ma:taxonomyFieldName="C3FinancialYear" ma:displayName="Financial Year" ma:readOnly="false" ma:fieldId="{576f231a-00e6-4d2f-a497-c942067ed5b8}" ma:sspId="caf61cd4-0327-4679-8f8a-6e41773e81e7" ma:termSetId="61e0fec4-8840-4faa-ac0b-e0ab24977a4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5311de4-afe1-4671-a683-c93bf693c152"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description="" ma:hidden="true" ma:list="{b281b031-b199-44e2-93de-73af9f7e1b5d}" ma:internalName="TaxCatchAll" ma:showField="CatchAllData" ma:web="85311de4-afe1-4671-a683-c93bf693c15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b281b031-b199-44e2-93de-73af9f7e1b5d}" ma:internalName="TaxCatchAllLabel" ma:readOnly="true" ma:showField="CatchAllDataLabel" ma:web="85311de4-afe1-4671-a683-c93bf693c152">
      <xsd:complexType>
        <xsd:complexContent>
          <xsd:extension base="dms:MultiChoiceLookup">
            <xsd:sequence>
              <xsd:element name="Value" type="dms:Lookup" maxOccurs="unbounded" minOccurs="0" nillable="true"/>
            </xsd:sequence>
          </xsd:extension>
        </xsd:complexContent>
      </xsd:complexType>
    </xsd:element>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jeb09f582616404f9d46a5642ee103c2" ma:index="19" ma:taxonomy="true" ma:internalName="jeb09f582616404f9d46a5642ee103c2" ma:taxonomyFieldName="DIASecurityClassification" ma:displayName="Security Classification" ma:readOnly="false" ma:default="1;#UNCLASSIFIED|875d92a8-67e2-4a32-9472-8fe99549e1eb" ma:fieldId="{3eb09f58-2616-404f-9d46-a5642ee103c2}"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79f89bf7fe243309bfa2780938cd65c" ma:index="21" nillable="true" ma:taxonomy="true" ma:internalName="d79f89bf7fe243309bfa2780938cd65c" ma:taxonomyFieldName="DIAFinancialDocumentType" ma:displayName="Financial Document Type" ma:fieldId="{d79f89bf-7fe2-4330-9bfa-2780938cd65c}" ma:sspId="caf61cd4-0327-4679-8f8a-6e41773e81e7" ma:termSetId="7917812c-c5d6-4eea-8150-f19cc64700a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7138367-2f7f-4ca5-ac52-81246ba2de8b" elementFormDefault="qualified">
    <xsd:import namespace="http://schemas.microsoft.com/office/2006/documentManagement/types"/>
    <xsd:import namespace="http://schemas.microsoft.com/office/infopath/2007/PartnerControls"/>
    <xsd:element name="SharedWithUsers" ma:index="2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http://schemas.microsoft.com/office/infopath/2007/PartnerControls"/>
    <ds:schemaRef ds:uri="http://purl.org/dc/elements/1.1/"/>
    <ds:schemaRef ds:uri="97138367-2f7f-4ca5-ac52-81246ba2de8b"/>
    <ds:schemaRef ds:uri="http://schemas.microsoft.com/office/2006/metadata/properties"/>
    <ds:schemaRef ds:uri="http://www.w3.org/XML/1998/namespace"/>
    <ds:schemaRef ds:uri="01be4277-2979-4a68-876d-b92b25fceece"/>
    <ds:schemaRef ds:uri="http://schemas.openxmlformats.org/package/2006/metadata/core-properties"/>
    <ds:schemaRef ds:uri="http://purl.org/dc/dcmitype/"/>
    <ds:schemaRef ds:uri="85311de4-afe1-4671-a683-c93bf693c152"/>
    <ds:schemaRef ds:uri="http://purl.org/dc/terms/"/>
  </ds:schemaRefs>
</ds:datastoreItem>
</file>

<file path=customXml/itemProps3.xml><?xml version="1.0" encoding="utf-8"?>
<ds:datastoreItem xmlns:ds="http://schemas.openxmlformats.org/officeDocument/2006/customXml" ds:itemID="{E4FFD007-21A9-48C9-9D24-8CE73E49A8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be4277-2979-4a68-876d-b92b25fceece"/>
    <ds:schemaRef ds:uri="85311de4-afe1-4671-a683-c93bf693c152"/>
    <ds:schemaRef ds:uri="97138367-2f7f-4ca5-ac52-81246ba2de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Disclosure of CE expenses July 2022-June 2023 Finance Version</dc:title>
  <dc:subject/>
  <dc:creator>mortensenm</dc:creator>
  <cp:keywords/>
  <dc:description>Version 7 - for review by SIT - ready 2/10/18</dc:description>
  <cp:lastModifiedBy>Rebecca Tane</cp:lastModifiedBy>
  <cp:revision/>
  <cp:lastPrinted>2023-07-25T04:54:37Z</cp:lastPrinted>
  <dcterms:created xsi:type="dcterms:W3CDTF">2010-10-17T20:59:02Z</dcterms:created>
  <dcterms:modified xsi:type="dcterms:W3CDTF">2023-07-26T01:20:43Z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0x0101005496552013C0BA46BE88192D5C6EB20B00D780595C50AF43BC958806758E79C3C300DF9816C56B62084FBBF9513A918EA827</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e4b9dba8-99a9-4126-9541-a10f8aee10b6</vt:lpwstr>
  </property>
  <property fmtid="{D5CDD505-2E9C-101B-9397-08002B2CF9AE}" pid="10" name="SharedWithUsers">
    <vt:lpwstr>87;#Ken Smart;#157;#Nehalkumar patel</vt:lpwstr>
  </property>
  <property fmtid="{D5CDD505-2E9C-101B-9397-08002B2CF9AE}" pid="11" name="m4b7cad729d540cc87a02edd2c660710">
    <vt:lpwstr>Correspondence|dcd6b05f-dc80-4336-b228-09aebf3d212c</vt:lpwstr>
  </property>
  <property fmtid="{D5CDD505-2E9C-101B-9397-08002B2CF9AE}" pid="12" name="TaxKeyword">
    <vt:lpwstr/>
  </property>
  <property fmtid="{D5CDD505-2E9C-101B-9397-08002B2CF9AE}" pid="13" name="C3FinancialYear">
    <vt:lpwstr/>
  </property>
  <property fmtid="{D5CDD505-2E9C-101B-9397-08002B2CF9AE}" pid="14" name="DIAFinancialDocumentType">
    <vt:lpwstr/>
  </property>
  <property fmtid="{D5CDD505-2E9C-101B-9397-08002B2CF9AE}" pid="15" name="C3Topic">
    <vt:lpwstr/>
  </property>
  <property fmtid="{D5CDD505-2E9C-101B-9397-08002B2CF9AE}" pid="16" name="DIAReportDocumentType">
    <vt:lpwstr/>
  </property>
  <property fmtid="{D5CDD505-2E9C-101B-9397-08002B2CF9AE}" pid="17" name="DIASecurityClassification">
    <vt:lpwstr>28;#IN-CONFIDENCE|cf9276f4-acb3-404d-a80d-53cc76a30125</vt:lpwstr>
  </property>
  <property fmtid="{D5CDD505-2E9C-101B-9397-08002B2CF9AE}" pid="18" name="DIAEmailContentType">
    <vt:lpwstr>23;#Correspondence|dcd6b05f-dc80-4336-b228-09aebf3d212c</vt:lpwstr>
  </property>
  <property fmtid="{D5CDD505-2E9C-101B-9397-08002B2CF9AE}" pid="19" name="o1bb36cab8364050b628311b6e55db02">
    <vt:lpwstr/>
  </property>
  <property fmtid="{D5CDD505-2E9C-101B-9397-08002B2CF9AE}" pid="20" name="SV_QUERY_LIST_4F35BF76-6C0D-4D9B-82B2-816C12CF3733">
    <vt:lpwstr>empty_477D106A-C0D6-4607-AEBD-E2C9D60EA279</vt:lpwstr>
  </property>
  <property fmtid="{D5CDD505-2E9C-101B-9397-08002B2CF9AE}" pid="21" name="SV_HIDDEN_GRID_QUERY_LIST_4F35BF76-6C0D-4D9B-82B2-816C12CF3733">
    <vt:lpwstr>empty_477D106A-C0D6-4607-AEBD-E2C9D60EA279</vt:lpwstr>
  </property>
</Properties>
</file>