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685"/>
  </bookViews>
  <sheets>
    <sheet name="KPIs" sheetId="1" r:id="rId1"/>
    <sheet name="Sheet1" sheetId="2" state="hidden" r:id="rId2"/>
  </sheets>
  <definedNames>
    <definedName name="_xlnm.Print_Area" localSheetId="0">KPIs!$A$1:$CP$62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2" l="1"/>
  <c r="H41" i="2"/>
  <c r="H40" i="2"/>
  <c r="H39" i="2"/>
  <c r="H38" i="2"/>
  <c r="H37" i="2"/>
  <c r="H36" i="2"/>
  <c r="H35" i="2"/>
  <c r="H34" i="2"/>
  <c r="H33" i="2"/>
  <c r="BQ51" i="1"/>
  <c r="BQ50" i="1"/>
  <c r="BQ49" i="1"/>
  <c r="BQ48" i="1"/>
  <c r="BQ47" i="1"/>
  <c r="BQ46" i="1"/>
  <c r="BQ45" i="1"/>
  <c r="BQ44" i="1"/>
  <c r="BQ43" i="1"/>
  <c r="M42" i="2" l="1"/>
  <c r="M41" i="2"/>
  <c r="M40" i="2"/>
  <c r="M39" i="2"/>
  <c r="M38" i="2"/>
  <c r="M37" i="2"/>
  <c r="M36" i="2"/>
  <c r="M35" i="2"/>
  <c r="M34" i="2"/>
  <c r="M33" i="2"/>
  <c r="L26" i="2"/>
  <c r="L25" i="2"/>
  <c r="L24" i="2"/>
  <c r="L23" i="2"/>
  <c r="L22" i="2"/>
  <c r="L21" i="2"/>
  <c r="L17" i="2"/>
  <c r="L16" i="2"/>
  <c r="L15" i="2"/>
  <c r="L14" i="2"/>
  <c r="L13" i="2"/>
  <c r="L12" i="2"/>
  <c r="L8" i="2"/>
  <c r="L7" i="2"/>
  <c r="L6" i="2"/>
  <c r="L5" i="2"/>
  <c r="L4" i="2"/>
  <c r="L3" i="2"/>
  <c r="D55" i="2"/>
  <c r="E55" i="2" s="1"/>
  <c r="D54" i="2"/>
  <c r="E54" i="2" s="1"/>
  <c r="D53" i="2"/>
  <c r="E53" i="2" s="1"/>
  <c r="D52" i="2"/>
  <c r="E52" i="2" s="1"/>
  <c r="D51" i="2"/>
  <c r="E51" i="2" s="1"/>
  <c r="D50" i="2"/>
  <c r="E50" i="2" s="1"/>
  <c r="D49" i="2"/>
  <c r="E49" i="2" s="1"/>
  <c r="D48" i="2"/>
  <c r="E48" i="2" s="1"/>
  <c r="D47" i="2"/>
  <c r="E47" i="2" s="1"/>
  <c r="BC17" i="1"/>
  <c r="BH26" i="1"/>
  <c r="BQ26" i="1" s="1"/>
  <c r="BH25" i="1"/>
  <c r="BH24" i="1"/>
  <c r="BH23" i="1"/>
  <c r="BH22" i="1"/>
  <c r="BH21" i="1"/>
  <c r="BQ21" i="1" s="1"/>
  <c r="BH17" i="1"/>
  <c r="BH35" i="1" l="1"/>
  <c r="BQ17" i="1"/>
  <c r="BQ35" i="1" s="1"/>
  <c r="BC35" i="1" s="1"/>
  <c r="BC16" i="1"/>
  <c r="BC15" i="1"/>
  <c r="BC14" i="1"/>
  <c r="BC13" i="1"/>
  <c r="BC12" i="1"/>
  <c r="BQ25" i="1" l="1"/>
  <c r="BQ24" i="1"/>
  <c r="BQ23" i="1"/>
  <c r="BQ22" i="1"/>
  <c r="E20" i="1"/>
  <c r="BH16" i="1" s="1"/>
  <c r="E19" i="1"/>
  <c r="BH15" i="1" s="1"/>
  <c r="E18" i="1"/>
  <c r="BH14" i="1" s="1"/>
  <c r="E17" i="1"/>
  <c r="BH13" i="1" s="1"/>
  <c r="E16" i="1"/>
  <c r="BH12" i="1" s="1"/>
  <c r="E15" i="1"/>
  <c r="E14" i="1"/>
  <c r="E13" i="1"/>
  <c r="E12" i="1"/>
  <c r="E33" i="1"/>
  <c r="E32" i="1"/>
  <c r="E31" i="1"/>
  <c r="E30" i="1"/>
  <c r="E29" i="1"/>
  <c r="E28" i="1"/>
  <c r="E27" i="1"/>
  <c r="E26" i="1"/>
  <c r="E25" i="1"/>
  <c r="E46" i="1"/>
  <c r="E45" i="1"/>
  <c r="E44" i="1"/>
  <c r="E43" i="1"/>
  <c r="E42" i="1"/>
  <c r="E41" i="1"/>
  <c r="E40" i="1"/>
  <c r="E39" i="1"/>
  <c r="E38" i="1"/>
  <c r="BQ15" i="1" l="1"/>
  <c r="BQ33" i="1" s="1"/>
  <c r="BH33" i="1"/>
  <c r="BQ12" i="1"/>
  <c r="BQ30" i="1" s="1"/>
  <c r="BH30" i="1"/>
  <c r="BQ13" i="1"/>
  <c r="BQ31" i="1" s="1"/>
  <c r="BH31" i="1"/>
  <c r="BQ16" i="1"/>
  <c r="BQ34" i="1" s="1"/>
  <c r="BH34" i="1"/>
  <c r="BQ14" i="1"/>
  <c r="BQ32" i="1" s="1"/>
  <c r="BH32" i="1"/>
  <c r="BC34" i="1" l="1"/>
  <c r="BC30" i="1"/>
  <c r="BC32" i="1"/>
  <c r="BC31" i="1"/>
  <c r="BC33" i="1"/>
</calcChain>
</file>

<file path=xl/sharedStrings.xml><?xml version="1.0" encoding="utf-8"?>
<sst xmlns="http://schemas.openxmlformats.org/spreadsheetml/2006/main" count="343" uniqueCount="94">
  <si>
    <t>GMP</t>
  </si>
  <si>
    <t>Venue Type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</si>
  <si>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</si>
  <si>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</si>
  <si>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</si>
  <si>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</si>
  <si>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</si>
  <si>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</si>
  <si>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</si>
  <si>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</si>
  <si>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</si>
  <si>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Year</t>
  </si>
  <si>
    <t>RSA</t>
  </si>
  <si>
    <t>Sector</t>
  </si>
  <si>
    <t>Venues</t>
  </si>
  <si>
    <t>Electronic Gaming Machines</t>
  </si>
  <si>
    <t>CLUB CHARTERED</t>
  </si>
  <si>
    <t>Rate of Return</t>
  </si>
  <si>
    <t>Estimated Return</t>
  </si>
  <si>
    <t>CLUB RSA</t>
  </si>
  <si>
    <t>CLUB SPORTS</t>
  </si>
  <si>
    <t>NON-CLUB</t>
  </si>
  <si>
    <t>Grand Total</t>
  </si>
  <si>
    <t>All Clubs</t>
  </si>
  <si>
    <t>Sector Venues</t>
  </si>
  <si>
    <t>Sum of Funds Dis Yr Ex GST</t>
  </si>
  <si>
    <t>Sum of Total Cost</t>
  </si>
  <si>
    <t>Sum of Net Proceeds</t>
  </si>
  <si>
    <t>GP</t>
  </si>
  <si>
    <t>ROR</t>
  </si>
  <si>
    <t>NP/GP</t>
  </si>
  <si>
    <t>EGMs</t>
  </si>
  <si>
    <t>Sector Gaming Machines</t>
  </si>
  <si>
    <t>RSA ROR</t>
  </si>
  <si>
    <t>Club ROR</t>
  </si>
  <si>
    <t>Audit Result</t>
  </si>
  <si>
    <t>Compliant</t>
  </si>
  <si>
    <t>Non-Compliant</t>
  </si>
  <si>
    <t>NOTES:</t>
  </si>
  <si>
    <t>Gaming Machine Proceeds (GMP) is the amount of money actually spent by patrons on Gaming Machines (player losses).</t>
  </si>
  <si>
    <t>Class 4 Gambling</t>
  </si>
  <si>
    <t>Key Performance Indicators</t>
  </si>
  <si>
    <t>KEY STATISTICS</t>
  </si>
  <si>
    <t>GRAPHS</t>
  </si>
  <si>
    <t>PROBLEM GAMBLING AND EXPENDITURE</t>
  </si>
  <si>
    <t>Gaming Proceeds</t>
  </si>
  <si>
    <t>Non-Club Societies and Trusts</t>
  </si>
  <si>
    <t>Club Venues</t>
  </si>
  <si>
    <t>Non-Club Venues</t>
  </si>
  <si>
    <t>Non-Club Gaming Machines</t>
  </si>
  <si>
    <t>Club Gaming Machines</t>
  </si>
  <si>
    <t>2017</t>
  </si>
  <si>
    <t>N/A</t>
  </si>
  <si>
    <t>Total Problem Gambling Presentations (Class 4) and Expenditure</t>
  </si>
  <si>
    <t>RETURNS TO COMMUNITY</t>
  </si>
  <si>
    <t>Non-Club GMP</t>
  </si>
  <si>
    <t>Clubs GMP</t>
  </si>
  <si>
    <t>Sector GMP</t>
  </si>
  <si>
    <t>Gaming Machines</t>
  </si>
  <si>
    <t>Total Class 4 Presentations*</t>
  </si>
  <si>
    <t>* Source: Ministry of Health</t>
  </si>
  <si>
    <t>The Rate of Return (ROR) is calculated as a percentage of the amount of money applied or distributed from Gaming Machine Proceeds. The remainder is costs, such as Gaming Duty.</t>
  </si>
  <si>
    <t>Gaming Machine Proceeds (GMP) (GST INCL)</t>
  </si>
  <si>
    <t>Clubs</t>
  </si>
  <si>
    <t>Available Proceeds (GST EXCL)</t>
  </si>
  <si>
    <t>Total</t>
  </si>
  <si>
    <t>Total Presentations / GMP ($M)</t>
  </si>
  <si>
    <t>GMP ($M)</t>
  </si>
  <si>
    <t>Ratio</t>
  </si>
  <si>
    <t>Estimated Return ($M)</t>
  </si>
  <si>
    <t>RETURNS</t>
  </si>
  <si>
    <t>Class 4 Presentations</t>
  </si>
  <si>
    <t>Gaming Proceeds ($M)</t>
  </si>
  <si>
    <t>Total (Non-Club Societies &amp; Trusts and Clubs)</t>
  </si>
  <si>
    <t>Rate of Return for 2017 is provisional. Values provided are yet to be confirmed.</t>
  </si>
  <si>
    <t>PROBLEM GAMBLING PRESENTATIONS</t>
  </si>
  <si>
    <t>Problem Gambling Presentations refers to the total number of individuals that have received support for their own, or someone else’s gambling for Class 4 related gambling within the financial year.</t>
  </si>
  <si>
    <t>Returns to Community information is not fully available prior to 2012 due to a software upgrade. Only data for 2012 - 2017 is presented.</t>
  </si>
  <si>
    <t>Problem Gambling Presentations</t>
  </si>
  <si>
    <t>Total Problem Gambling Presentations (Class 4)* and Expenditure</t>
  </si>
  <si>
    <t>GMP is presented from 2008 onwards, the first full year of when GMP capture by the Electronic Monitoring System (EMS) occurred. GMP peaked in 2003 at $1,035M having risen steadily from $107M in 1991.</t>
  </si>
  <si>
    <t xml:space="preserve">Years referred to are calendar years (01 January - 31 December), or at the end of the year (31 December). </t>
  </si>
  <si>
    <t>* Source: Ministry of Health: https://www.health.govt.nz/our-work/mental-health-and-addictions/problem-gambling/service-user-data/intervention-client-data#ppgm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</si>
  <si>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</si>
  <si>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</si>
  <si>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</si>
  <si>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</si>
  <si>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</si>
  <si>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</si>
  <si>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</si>
  <si>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</si>
  <si>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</si>
  <si>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</si>
  <si>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Gaming Machine Proceeds (GMP) (Financial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</si>
</sst>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0.0%"/>
    <numFmt numFmtId="166" formatCode="_-* #,##0_-;\-* #,##0_-;_-* &quot;-&quot;??_-;_-@_-"/>
    <numFmt numFmtId="167" formatCode="_-&quot;$&quot;* #,##0.0_-;\-&quot;$&quot;* #,##0.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8"/>
      <color rgb="FF0070C0"/>
      <name val="Bernard MT Condensed"/>
      <family val="1"/>
    </font>
    <font>
      <b/>
      <sz val="36"/>
      <color rgb="FF0070C0"/>
      <name val="Bernard MT Condensed"/>
      <family val="1"/>
    </font>
    <font>
      <b/>
      <sz val="18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0"/>
      <name val="Calibri"/>
      <family val="2"/>
    </font>
    <font>
      <i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quotePrefix="1" applyFont="1" applyBorder="1" applyAlignment="1"/>
    <xf numFmtId="0" fontId="8" fillId="0" borderId="0" xfId="0" applyFont="1"/>
    <xf numFmtId="0" fontId="0" fillId="0" borderId="0" xfId="0" quotePrefix="1" applyAlignment="1"/>
    <xf numFmtId="0" fontId="0" fillId="0" borderId="0" xfId="0" applyAlignment="1"/>
    <xf numFmtId="164" fontId="1" fillId="0" borderId="0" xfId="2" applyNumberFormat="1" applyFont="1" applyBorder="1" applyAlignment="1">
      <alignment horizontal="center"/>
    </xf>
    <xf numFmtId="164" fontId="1" fillId="0" borderId="0" xfId="2" applyNumberFormat="1" applyFont="1" applyBorder="1" applyAlignment="1"/>
    <xf numFmtId="164" fontId="0" fillId="0" borderId="0" xfId="2" applyNumberFormat="1" applyFont="1" applyAlignment="1">
      <alignment horizontal="center"/>
    </xf>
    <xf numFmtId="0" fontId="0" fillId="0" borderId="0" xfId="0" quotePrefix="1" applyFont="1" applyBorder="1" applyAlignment="1"/>
    <xf numFmtId="0" fontId="8" fillId="0" borderId="0" xfId="0" applyFont="1" applyBorder="1"/>
    <xf numFmtId="0" fontId="0" fillId="0" borderId="0" xfId="0" applyBorder="1" applyAlignment="1">
      <alignment horizontal="center"/>
    </xf>
    <xf numFmtId="164" fontId="1" fillId="0" borderId="0" xfId="2" applyNumberFormat="1" applyFont="1" applyAlignment="1">
      <alignment horizontal="center"/>
    </xf>
    <xf numFmtId="164" fontId="1" fillId="0" borderId="0" xfId="2" applyNumberFormat="1" applyFont="1" applyAlignment="1"/>
    <xf numFmtId="0" fontId="1" fillId="0" borderId="0" xfId="2" applyNumberFormat="1" applyFont="1" applyBorder="1" applyAlignment="1">
      <alignment horizontal="center"/>
    </xf>
    <xf numFmtId="0" fontId="0" fillId="0" borderId="0" xfId="1" applyNumberFormat="1" applyFont="1" applyAlignment="1">
      <alignment horizontal="center" vertical="center"/>
    </xf>
    <xf numFmtId="0" fontId="0" fillId="0" borderId="0" xfId="0" quotePrefix="1" applyBorder="1" applyAlignment="1">
      <alignment horizontal="left"/>
    </xf>
    <xf numFmtId="165" fontId="0" fillId="0" borderId="0" xfId="0" quotePrefix="1" applyNumberFormat="1" applyFont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8" fillId="0" borderId="0" xfId="0" quotePrefix="1" applyFont="1" applyAlignment="1"/>
    <xf numFmtId="0" fontId="8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quotePrefix="1" applyFont="1" applyAlignment="1">
      <alignment horizontal="left" vertical="center"/>
    </xf>
    <xf numFmtId="0" fontId="4" fillId="0" borderId="0" xfId="0" applyFont="1"/>
    <xf numFmtId="0" fontId="11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quotePrefix="1" applyFont="1" applyBorder="1" applyAlignment="1"/>
    <xf numFmtId="0" fontId="4" fillId="0" borderId="0" xfId="0" quotePrefix="1" applyFont="1" applyAlignment="1"/>
    <xf numFmtId="44" fontId="4" fillId="0" borderId="0" xfId="2" applyNumberFormat="1" applyFont="1" applyBorder="1" applyAlignment="1"/>
    <xf numFmtId="44" fontId="4" fillId="0" borderId="0" xfId="0" applyNumberFormat="1" applyFont="1"/>
    <xf numFmtId="0" fontId="4" fillId="0" borderId="0" xfId="0" quotePrefix="1" applyFont="1" applyBorder="1" applyAlignment="1"/>
    <xf numFmtId="0" fontId="4" fillId="0" borderId="0" xfId="0" quotePrefix="1" applyFont="1" applyFill="1" applyBorder="1" applyAlignment="1"/>
    <xf numFmtId="0" fontId="4" fillId="0" borderId="0" xfId="0" applyFont="1" applyAlignment="1"/>
    <xf numFmtId="0" fontId="12" fillId="0" borderId="0" xfId="0" applyFont="1" applyFill="1" applyBorder="1"/>
    <xf numFmtId="164" fontId="12" fillId="0" borderId="0" xfId="2" applyNumberFormat="1" applyFont="1" applyFill="1" applyBorder="1"/>
    <xf numFmtId="0" fontId="12" fillId="0" borderId="0" xfId="0" applyNumberFormat="1" applyFont="1" applyFill="1" applyBorder="1"/>
    <xf numFmtId="44" fontId="12" fillId="0" borderId="0" xfId="0" applyNumberFormat="1" applyFont="1" applyFill="1" applyBorder="1"/>
    <xf numFmtId="165" fontId="12" fillId="0" borderId="0" xfId="3" applyNumberFormat="1" applyFont="1" applyFill="1" applyBorder="1"/>
    <xf numFmtId="0" fontId="12" fillId="0" borderId="0" xfId="0" applyFont="1" applyFill="1" applyBorder="1" applyAlignment="1">
      <alignment horizontal="left"/>
    </xf>
    <xf numFmtId="164" fontId="12" fillId="0" borderId="0" xfId="0" applyNumberFormat="1" applyFont="1" applyFill="1" applyBorder="1"/>
    <xf numFmtId="165" fontId="4" fillId="0" borderId="0" xfId="0" applyNumberFormat="1" applyFont="1"/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6" fontId="4" fillId="2" borderId="0" xfId="1" applyNumberFormat="1" applyFont="1" applyFill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vertical="center"/>
    </xf>
    <xf numFmtId="0" fontId="1" fillId="0" borderId="0" xfId="2" applyNumberFormat="1" applyFont="1" applyBorder="1" applyAlignment="1"/>
    <xf numFmtId="0" fontId="0" fillId="0" borderId="0" xfId="1" applyNumberFormat="1" applyFont="1" applyAlignment="1">
      <alignment vertical="center"/>
    </xf>
    <xf numFmtId="0" fontId="13" fillId="0" borderId="0" xfId="0" quotePrefix="1" applyFont="1" applyBorder="1" applyAlignment="1">
      <alignment horizontal="left"/>
    </xf>
    <xf numFmtId="165" fontId="0" fillId="0" borderId="0" xfId="0" quotePrefix="1" applyNumberFormat="1" applyFont="1" applyBorder="1" applyAlignment="1"/>
    <xf numFmtId="165" fontId="0" fillId="0" borderId="0" xfId="0" applyNumberFormat="1" applyBorder="1" applyAlignment="1"/>
    <xf numFmtId="0" fontId="0" fillId="0" borderId="0" xfId="0" applyBorder="1" applyAlignment="1"/>
    <xf numFmtId="164" fontId="0" fillId="0" borderId="0" xfId="0" applyNumberFormat="1" applyBorder="1" applyAlignment="1"/>
    <xf numFmtId="164" fontId="1" fillId="0" borderId="0" xfId="2" applyNumberFormat="1" applyFont="1" applyFill="1" applyAlignment="1"/>
    <xf numFmtId="0" fontId="0" fillId="0" borderId="0" xfId="0" applyFill="1"/>
    <xf numFmtId="167" fontId="0" fillId="0" borderId="0" xfId="2" applyNumberFormat="1" applyFont="1"/>
    <xf numFmtId="165" fontId="0" fillId="0" borderId="0" xfId="3" applyNumberFormat="1" applyFont="1"/>
    <xf numFmtId="10" fontId="0" fillId="0" borderId="0" xfId="3" applyNumberFormat="1" applyFont="1"/>
    <xf numFmtId="10" fontId="0" fillId="0" borderId="0" xfId="0" applyNumberFormat="1"/>
    <xf numFmtId="166" fontId="0" fillId="0" borderId="0" xfId="1" quotePrefix="1" applyNumberFormat="1" applyFont="1" applyBorder="1" applyAlignment="1"/>
    <xf numFmtId="166" fontId="0" fillId="0" borderId="0" xfId="1" applyNumberFormat="1" applyFont="1"/>
    <xf numFmtId="166" fontId="0" fillId="0" borderId="0" xfId="1" quotePrefix="1" applyNumberFormat="1" applyFont="1" applyFill="1" applyBorder="1" applyAlignment="1"/>
    <xf numFmtId="166" fontId="0" fillId="0" borderId="0" xfId="1" applyNumberFormat="1" applyFont="1" applyFill="1"/>
    <xf numFmtId="0" fontId="7" fillId="0" borderId="1" xfId="0" applyFont="1" applyBorder="1" applyAlignment="1"/>
    <xf numFmtId="0" fontId="0" fillId="0" borderId="1" xfId="0" applyBorder="1"/>
    <xf numFmtId="0" fontId="3" fillId="0" borderId="1" xfId="0" quotePrefix="1" applyFont="1" applyBorder="1" applyAlignment="1"/>
    <xf numFmtId="0" fontId="13" fillId="0" borderId="0" xfId="0" quotePrefix="1" applyFont="1" applyBorder="1" applyAlignment="1">
      <alignment wrapText="1"/>
    </xf>
    <xf numFmtId="0" fontId="13" fillId="0" borderId="0" xfId="0" quotePrefix="1" applyFont="1" applyBorder="1" applyAlignment="1">
      <alignment vertical="top" wrapText="1"/>
    </xf>
    <xf numFmtId="44" fontId="0" fillId="0" borderId="0" xfId="2" applyFont="1"/>
    <xf numFmtId="0" fontId="0" fillId="0" borderId="0" xfId="0" quotePrefix="1" applyBorder="1" applyAlignment="1">
      <alignment horizontal="left"/>
    </xf>
    <xf numFmtId="166" fontId="0" fillId="0" borderId="0" xfId="1" quotePrefix="1" applyNumberFormat="1" applyFont="1" applyFill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3" fillId="0" borderId="0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164" fontId="1" fillId="0" borderId="0" xfId="2" applyNumberFormat="1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/>
    </xf>
    <xf numFmtId="166" fontId="0" fillId="0" borderId="0" xfId="1" applyNumberFormat="1" applyFont="1" applyFill="1" applyAlignment="1">
      <alignment horizontal="center" vertical="center"/>
    </xf>
    <xf numFmtId="2" fontId="1" fillId="0" borderId="0" xfId="2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2" quotePrefix="1" applyNumberFormat="1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164" fontId="1" fillId="0" borderId="0" xfId="2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5" fontId="0" fillId="0" borderId="0" xfId="0" quotePrefix="1" applyNumberFormat="1" applyFont="1" applyFill="1" applyBorder="1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quotePrefix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15" fillId="0" borderId="0" xfId="0" quotePrefix="1" applyNumberFormat="1" applyFont="1" applyFill="1" applyBorder="1" applyAlignment="1">
      <alignment horizontal="center"/>
    </xf>
    <xf numFmtId="0" fontId="15" fillId="0" borderId="0" xfId="0" quotePrefix="1" applyFont="1" applyFill="1" applyBorder="1" applyAlignment="1">
      <alignment horizontal="center"/>
    </xf>
    <xf numFmtId="165" fontId="0" fillId="0" borderId="0" xfId="0" quotePrefix="1" applyNumberFormat="1" applyFont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164" fontId="0" fillId="0" borderId="0" xfId="2" quotePrefix="1" applyNumberFormat="1" applyFont="1" applyFill="1" applyBorder="1" applyAlignment="1">
      <alignment horizontal="center"/>
    </xf>
    <xf numFmtId="164" fontId="0" fillId="0" borderId="0" xfId="2" applyNumberFormat="1" applyFont="1" applyFill="1" applyAlignment="1">
      <alignment horizontal="center"/>
    </xf>
    <xf numFmtId="166" fontId="0" fillId="0" borderId="0" xfId="1" quotePrefix="1" applyNumberFormat="1" applyFont="1" applyBorder="1" applyAlignment="1">
      <alignment horizontal="center"/>
    </xf>
    <xf numFmtId="166" fontId="1" fillId="0" borderId="0" xfId="1" applyNumberFormat="1" applyFont="1" applyBorder="1" applyAlignment="1">
      <alignment horizontal="center"/>
    </xf>
    <xf numFmtId="166" fontId="0" fillId="0" borderId="0" xfId="1" applyNumberFormat="1" applyFont="1" applyAlignment="1">
      <alignment horizontal="center" vertical="center"/>
    </xf>
    <xf numFmtId="165" fontId="15" fillId="0" borderId="0" xfId="0" quotePrefix="1" applyNumberFormat="1" applyFont="1" applyBorder="1" applyAlignment="1">
      <alignment horizontal="center"/>
    </xf>
    <xf numFmtId="0" fontId="15" fillId="0" borderId="0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Annual GMP by Type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Non-Club GMP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Sheet1!$A$2:$A$11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Sheet1!$B$2:$B$11</c:f>
              <c:numCache>
                <c:formatCode>_-"$"* #,##0.0_-;\-"$"* #,##0.0_-;_-"$"* "-"??_-;_-@_-</c:formatCode>
                <c:ptCount val="10"/>
                <c:pt idx="0">
                  <c:v>785.96837273999859</c:v>
                </c:pt>
                <c:pt idx="1">
                  <c:v>746.60113617999559</c:v>
                </c:pt>
                <c:pt idx="2">
                  <c:v>726.23176259000218</c:v>
                </c:pt>
                <c:pt idx="3">
                  <c:v>749.85033098000065</c:v>
                </c:pt>
                <c:pt idx="4">
                  <c:v>728.37961519999908</c:v>
                </c:pt>
                <c:pt idx="5">
                  <c:v>703.92658991999974</c:v>
                </c:pt>
                <c:pt idx="6">
                  <c:v>706.07901873999879</c:v>
                </c:pt>
                <c:pt idx="7">
                  <c:v>721.82966920000001</c:v>
                </c:pt>
                <c:pt idx="8">
                  <c:v>754.46311394999805</c:v>
                </c:pt>
                <c:pt idx="9">
                  <c:v>784.25868896999498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232192"/>
        <c:axId val="270233984"/>
      </c:lineChart>
      <c:lineChart>
        <c:grouping val="standar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Clubs GMP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Sheet1!$A$2:$A$11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Sheet1!$C$2:$C$11</c:f>
              <c:numCache>
                <c:formatCode>_-"$"* #,##0.0_-;\-"$"* #,##0.0_-;_-"$"* "-"??_-;_-@_-</c:formatCode>
                <c:ptCount val="10"/>
                <c:pt idx="0">
                  <c:v>126.58381311999997</c:v>
                </c:pt>
                <c:pt idx="1">
                  <c:v>118.87659341000004</c:v>
                </c:pt>
                <c:pt idx="2">
                  <c:v>114.44386453000004</c:v>
                </c:pt>
                <c:pt idx="3">
                  <c:v>117.12078997999993</c:v>
                </c:pt>
                <c:pt idx="4">
                  <c:v>111.74989005000006</c:v>
                </c:pt>
                <c:pt idx="5">
                  <c:v>107.65726723999997</c:v>
                </c:pt>
                <c:pt idx="6">
                  <c:v>105.33515981999997</c:v>
                </c:pt>
                <c:pt idx="7">
                  <c:v>106.19696947000003</c:v>
                </c:pt>
                <c:pt idx="8">
                  <c:v>103.77383622999993</c:v>
                </c:pt>
                <c:pt idx="9">
                  <c:v>99.126175950000302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242176"/>
        <c:axId val="270235904"/>
      </c:lineChart>
      <c:catAx>
        <c:axId val="270232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233984"/>
        <c:crosses val="autoZero"/>
        <c:auto val="1"/>
        <c:lblAlgn val="ctr"/>
        <c:lblOffset val="100"/>
        <c:noMultiLvlLbl val="0"/>
      </c:catAx>
      <c:valAx>
        <c:axId val="2702339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Non-Club GMP ($M)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232192"/>
        <c:crosses val="autoZero"/>
        <c:crossBetween val="between"/>
      </c:valAx>
      <c:valAx>
        <c:axId val="2702359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Club GMP</a:t>
                </a:r>
                <a:r>
                  <a:rPr lang="en-NZ" baseline="0"/>
                  <a:t> ($M)</a:t>
                </a:r>
                <a:endParaRPr lang="en-NZ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242176"/>
        <c:crosses val="max"/>
        <c:crossBetween val="between"/>
      </c:valAx>
      <c:catAx>
        <c:axId val="270242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0235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/>
              <a:t>Return to Community:</a:t>
            </a:r>
            <a:r>
              <a:rPr lang="en-NZ" sz="1200" baseline="0"/>
              <a:t> </a:t>
            </a:r>
            <a:r>
              <a:rPr lang="en-NZ" sz="1200"/>
              <a:t>Non-Club Societies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Sheet1!$L$2</c:f>
              <c:strCache>
                <c:ptCount val="1"/>
                <c:pt idx="0">
                  <c:v>Estimated Return ($M)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</c:dPt>
          <c:cat>
            <c:strRef>
              <c:f>Sheet1!$K$3:$K$8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Sheet1!$L$3:$L$8</c:f>
              <c:numCache>
                <c:formatCode>General</c:formatCode>
                <c:ptCount val="6"/>
                <c:pt idx="0">
                  <c:v>264.62348107005187</c:v>
                </c:pt>
                <c:pt idx="1">
                  <c:v>257.75955392635814</c:v>
                </c:pt>
                <c:pt idx="2">
                  <c:v>257.44255005015782</c:v>
                </c:pt>
                <c:pt idx="3">
                  <c:v>265.40593108453515</c:v>
                </c:pt>
                <c:pt idx="4">
                  <c:v>279.715795862927</c:v>
                </c:pt>
                <c:pt idx="5">
                  <c:v>289.90292928795208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669504"/>
        <c:axId val="288454912"/>
      </c:barChart>
      <c:lineChart>
        <c:grouping val="standard"/>
        <c:varyColors val="0"/>
        <c:ser>
          <c:idx val="1"/>
          <c:order val="1"/>
          <c:tx>
            <c:strRef>
              <c:f>Sheet1!$M$2</c:f>
              <c:strCache>
                <c:ptCount val="1"/>
                <c:pt idx="0">
                  <c:v>Rate of Return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Sheet1!$K$3:$K$8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Sheet1!$M$3:$M$8</c:f>
              <c:numCache>
                <c:formatCode>0.0%</c:formatCode>
                <c:ptCount val="6"/>
                <c:pt idx="0">
                  <c:v>0.4178</c:v>
                </c:pt>
                <c:pt idx="1">
                  <c:v>0.42109999999999997</c:v>
                </c:pt>
                <c:pt idx="2">
                  <c:v>0.41930000000000001</c:v>
                </c:pt>
                <c:pt idx="3">
                  <c:v>0.4228377327375385</c:v>
                </c:pt>
                <c:pt idx="4">
                  <c:v>0.42636036049296494</c:v>
                </c:pt>
                <c:pt idx="5">
                  <c:v>0.42509999999999998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53376"/>
        <c:axId val="288438912"/>
      </c:lineChart>
      <c:valAx>
        <c:axId val="2884389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900"/>
                  <a:t>Return to Community ($M)</a:t>
                </a:r>
              </a:p>
            </c:rich>
          </c:tx>
          <c:layout>
            <c:manualLayout>
              <c:xMode val="edge"/>
              <c:yMode val="edge"/>
              <c:x val="3.736526113055056E-2"/>
              <c:y val="0.1086361815247162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453376"/>
        <c:crosses val="max"/>
        <c:crossBetween val="between"/>
      </c:valAx>
      <c:catAx>
        <c:axId val="28845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438912"/>
        <c:crosses val="autoZero"/>
        <c:auto val="1"/>
        <c:lblAlgn val="ctr"/>
        <c:lblOffset val="100"/>
        <c:noMultiLvlLbl val="0"/>
      </c:catAx>
      <c:valAx>
        <c:axId val="2884549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900"/>
                  <a:t>Rate of Return</a:t>
                </a:r>
              </a:p>
            </c:rich>
          </c:tx>
          <c:layout>
            <c:manualLayout>
              <c:xMode val="edge"/>
              <c:yMode val="edge"/>
              <c:x val="0.92116336262082688"/>
              <c:y val="0.2617172447605883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669504"/>
        <c:crosses val="autoZero"/>
        <c:crossBetween val="between"/>
      </c:valAx>
      <c:catAx>
        <c:axId val="28966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8454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Venues by Type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Sheet1!$B$13</c:f>
              <c:strCache>
                <c:ptCount val="1"/>
                <c:pt idx="0">
                  <c:v>Non-Club Venues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Sheet1!$A$14:$A$23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Sheet1!$B$14:$B$23</c:f>
              <c:numCache>
                <c:formatCode>General</c:formatCode>
                <c:ptCount val="10"/>
                <c:pt idx="0">
                  <c:v>1190</c:v>
                </c:pt>
                <c:pt idx="1">
                  <c:v>1156</c:v>
                </c:pt>
                <c:pt idx="2">
                  <c:v>1123</c:v>
                </c:pt>
                <c:pt idx="3">
                  <c:v>1089</c:v>
                </c:pt>
                <c:pt idx="4">
                  <c:v>1048</c:v>
                </c:pt>
                <c:pt idx="5">
                  <c:v>1022</c:v>
                </c:pt>
                <c:pt idx="6">
                  <c:v>997</c:v>
                </c:pt>
                <c:pt idx="7">
                  <c:v>966</c:v>
                </c:pt>
                <c:pt idx="8">
                  <c:v>954</c:v>
                </c:pt>
                <c:pt idx="9">
                  <c:v>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704192"/>
        <c:axId val="289710080"/>
      </c:lineChart>
      <c:lineChart>
        <c:grouping val="standard"/>
        <c:varyColors val="0"/>
        <c:ser>
          <c:idx val="1"/>
          <c:order val="1"/>
          <c:tx>
            <c:strRef>
              <c:f>Sheet1!$C$13</c:f>
              <c:strCache>
                <c:ptCount val="1"/>
                <c:pt idx="0">
                  <c:v>Club Venues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Sheet1!$A$14:$A$23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Sheet1!$C$14:$C$23</c:f>
              <c:numCache>
                <c:formatCode>General</c:formatCode>
                <c:ptCount val="10"/>
                <c:pt idx="0">
                  <c:v>362</c:v>
                </c:pt>
                <c:pt idx="1">
                  <c:v>337</c:v>
                </c:pt>
                <c:pt idx="2">
                  <c:v>326</c:v>
                </c:pt>
                <c:pt idx="3">
                  <c:v>319</c:v>
                </c:pt>
                <c:pt idx="4">
                  <c:v>317</c:v>
                </c:pt>
                <c:pt idx="5">
                  <c:v>299</c:v>
                </c:pt>
                <c:pt idx="6">
                  <c:v>279</c:v>
                </c:pt>
                <c:pt idx="7">
                  <c:v>272</c:v>
                </c:pt>
                <c:pt idx="8">
                  <c:v>252</c:v>
                </c:pt>
                <c:pt idx="9">
                  <c:v>230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718272"/>
        <c:axId val="289712000"/>
      </c:lineChart>
      <c:catAx>
        <c:axId val="289704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710080"/>
        <c:crosses val="autoZero"/>
        <c:auto val="1"/>
        <c:lblAlgn val="ctr"/>
        <c:lblOffset val="100"/>
        <c:noMultiLvlLbl val="0"/>
      </c:catAx>
      <c:valAx>
        <c:axId val="2897100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Non-Club Venues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704192"/>
        <c:crosses val="autoZero"/>
        <c:crossBetween val="between"/>
      </c:valAx>
      <c:valAx>
        <c:axId val="289712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Club Venues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718272"/>
        <c:crosses val="max"/>
        <c:crossBetween val="between"/>
      </c:valAx>
      <c:catAx>
        <c:axId val="289718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9712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Gaming Machines by Type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Sheet1!$B$25</c:f>
              <c:strCache>
                <c:ptCount val="1"/>
                <c:pt idx="0">
                  <c:v>Non-Club Gaming Machines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Sheet1!$A$26:$A$35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Sheet1!$B$26:$B$35</c:f>
              <c:numCache>
                <c:formatCode>General</c:formatCode>
                <c:ptCount val="10"/>
                <c:pt idx="0">
                  <c:v>15857</c:v>
                </c:pt>
                <c:pt idx="1">
                  <c:v>15512</c:v>
                </c:pt>
                <c:pt idx="2">
                  <c:v>14926</c:v>
                </c:pt>
                <c:pt idx="3">
                  <c:v>14377</c:v>
                </c:pt>
                <c:pt idx="4">
                  <c:v>13957</c:v>
                </c:pt>
                <c:pt idx="5">
                  <c:v>13707</c:v>
                </c:pt>
                <c:pt idx="6">
                  <c:v>13289</c:v>
                </c:pt>
                <c:pt idx="7">
                  <c:v>13016</c:v>
                </c:pt>
                <c:pt idx="8">
                  <c:v>12995</c:v>
                </c:pt>
                <c:pt idx="9">
                  <c:v>12667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748864"/>
        <c:axId val="289750400"/>
      </c:lineChart>
      <c:lineChart>
        <c:grouping val="standard"/>
        <c:varyColors val="0"/>
        <c:ser>
          <c:idx val="1"/>
          <c:order val="1"/>
          <c:tx>
            <c:strRef>
              <c:f>Sheet1!$C$25</c:f>
              <c:strCache>
                <c:ptCount val="1"/>
                <c:pt idx="0">
                  <c:v>Club Gaming Machines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Sheet1!$A$26:$A$35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Sheet1!$C$26:$C$35</c:f>
              <c:numCache>
                <c:formatCode>General</c:formatCode>
                <c:ptCount val="10"/>
                <c:pt idx="0">
                  <c:v>4022</c:v>
                </c:pt>
                <c:pt idx="1">
                  <c:v>3847</c:v>
                </c:pt>
                <c:pt idx="2">
                  <c:v>3755</c:v>
                </c:pt>
                <c:pt idx="3">
                  <c:v>3756</c:v>
                </c:pt>
                <c:pt idx="4">
                  <c:v>3713</c:v>
                </c:pt>
                <c:pt idx="5">
                  <c:v>3559</c:v>
                </c:pt>
                <c:pt idx="6">
                  <c:v>3428</c:v>
                </c:pt>
                <c:pt idx="7">
                  <c:v>3377</c:v>
                </c:pt>
                <c:pt idx="8">
                  <c:v>3153</c:v>
                </c:pt>
                <c:pt idx="9">
                  <c:v>2965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770880"/>
        <c:axId val="289768960"/>
      </c:lineChart>
      <c:catAx>
        <c:axId val="289748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750400"/>
        <c:crosses val="autoZero"/>
        <c:auto val="1"/>
        <c:lblAlgn val="ctr"/>
        <c:lblOffset val="100"/>
        <c:noMultiLvlLbl val="0"/>
      </c:catAx>
      <c:valAx>
        <c:axId val="2897504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Non-Club Gaming Machines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748864"/>
        <c:crosses val="autoZero"/>
        <c:crossBetween val="between"/>
      </c:valAx>
      <c:valAx>
        <c:axId val="2897689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Club Machines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770880"/>
        <c:crosses val="max"/>
        <c:crossBetween val="between"/>
      </c:valAx>
      <c:catAx>
        <c:axId val="289770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9768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/>
              <a:t>Return to Community:</a:t>
            </a:r>
            <a:r>
              <a:rPr lang="en-NZ" sz="1200" baseline="0"/>
              <a:t> Clubs</a:t>
            </a:r>
            <a:endParaRPr lang="en-NZ"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Sheet1!$L$11</c:f>
              <c:strCache>
                <c:ptCount val="1"/>
                <c:pt idx="0">
                  <c:v>Estimated Return ($M)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cat>
            <c:strRef>
              <c:f>Sheet1!$K$12:$K$17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Sheet1!$L$12:$L$17</c:f>
              <c:numCache>
                <c:formatCode>General</c:formatCode>
                <c:ptCount val="6"/>
                <c:pt idx="0">
                  <c:v>49.743277144865246</c:v>
                </c:pt>
                <c:pt idx="1">
                  <c:v>49.874575975957285</c:v>
                </c:pt>
                <c:pt idx="2">
                  <c:v>49.648342563681624</c:v>
                </c:pt>
                <c:pt idx="3">
                  <c:v>51.212196751962473</c:v>
                </c:pt>
                <c:pt idx="4">
                  <c:v>48.517362105778567</c:v>
                </c:pt>
                <c:pt idx="5">
                  <c:v>43.96030411695665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901568"/>
        <c:axId val="289899648"/>
      </c:barChart>
      <c:lineChart>
        <c:grouping val="standard"/>
        <c:varyColors val="0"/>
        <c:ser>
          <c:idx val="1"/>
          <c:order val="1"/>
          <c:tx>
            <c:strRef>
              <c:f>Sheet1!$M$11</c:f>
              <c:strCache>
                <c:ptCount val="1"/>
                <c:pt idx="0">
                  <c:v>Rate of Return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Sheet1!$K$12:$K$17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Sheet1!$M$12:$M$17</c:f>
              <c:numCache>
                <c:formatCode>0.0%</c:formatCode>
                <c:ptCount val="6"/>
                <c:pt idx="0">
                  <c:v>0.51190000000000002</c:v>
                </c:pt>
                <c:pt idx="1">
                  <c:v>0.53276256998506077</c:v>
                </c:pt>
                <c:pt idx="2">
                  <c:v>0.54203737902710358</c:v>
                </c:pt>
                <c:pt idx="3">
                  <c:v>0.55457351145405365</c:v>
                </c:pt>
                <c:pt idx="4">
                  <c:v>0.53765928338607194</c:v>
                </c:pt>
                <c:pt idx="5">
                  <c:v>0.51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893760"/>
        <c:axId val="289891840"/>
      </c:lineChart>
      <c:valAx>
        <c:axId val="28989184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900"/>
                  <a:t>Return to Community ($M)</a:t>
                </a:r>
              </a:p>
            </c:rich>
          </c:tx>
          <c:layout>
            <c:manualLayout>
              <c:xMode val="edge"/>
              <c:yMode val="edge"/>
              <c:x val="3.736526113055056E-2"/>
              <c:y val="0.1086361815247162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893760"/>
        <c:crosses val="max"/>
        <c:crossBetween val="between"/>
      </c:valAx>
      <c:catAx>
        <c:axId val="289893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891840"/>
        <c:crosses val="autoZero"/>
        <c:auto val="1"/>
        <c:lblAlgn val="ctr"/>
        <c:lblOffset val="100"/>
        <c:noMultiLvlLbl val="0"/>
      </c:catAx>
      <c:valAx>
        <c:axId val="2898996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900"/>
                  <a:t>Rate of Return</a:t>
                </a:r>
              </a:p>
            </c:rich>
          </c:tx>
          <c:layout>
            <c:manualLayout>
              <c:xMode val="edge"/>
              <c:yMode val="edge"/>
              <c:x val="0.92116336262082688"/>
              <c:y val="0.2617172447605883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901568"/>
        <c:crosses val="autoZero"/>
        <c:crossBetween val="between"/>
      </c:valAx>
      <c:catAx>
        <c:axId val="289901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9899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00"/>
              <a:t>Return to Community:</a:t>
            </a:r>
            <a:r>
              <a:rPr lang="en-NZ" sz="1200" baseline="0"/>
              <a:t> Total</a:t>
            </a:r>
            <a:endParaRPr lang="en-NZ"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Sheet1!$L$20</c:f>
              <c:strCache>
                <c:ptCount val="1"/>
                <c:pt idx="0">
                  <c:v>Estimated Return ($M)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cat>
            <c:strRef>
              <c:f>Sheet1!$K$21:$K$26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Sheet1!$L$21:$L$26</c:f>
              <c:numCache>
                <c:formatCode>General</c:formatCode>
                <c:ptCount val="6"/>
                <c:pt idx="0">
                  <c:v>314.36675821491707</c:v>
                </c:pt>
                <c:pt idx="1">
                  <c:v>307.63412990231546</c:v>
                </c:pt>
                <c:pt idx="2">
                  <c:v>307.09089261383946</c:v>
                </c:pt>
                <c:pt idx="3">
                  <c:v>316.61812783649765</c:v>
                </c:pt>
                <c:pt idx="4">
                  <c:v>328.2331579687056</c:v>
                </c:pt>
                <c:pt idx="5">
                  <c:v>333.86323340490873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968896"/>
        <c:axId val="289962624"/>
      </c:barChart>
      <c:lineChart>
        <c:grouping val="standard"/>
        <c:varyColors val="0"/>
        <c:ser>
          <c:idx val="1"/>
          <c:order val="1"/>
          <c:tx>
            <c:strRef>
              <c:f>Sheet1!$M$20</c:f>
              <c:strCache>
                <c:ptCount val="1"/>
                <c:pt idx="0">
                  <c:v>Rate of Return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Sheet1!$K$21:$K$26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Sheet1!$M$21:$M$26</c:f>
              <c:numCache>
                <c:formatCode>0.0%</c:formatCode>
                <c:ptCount val="6"/>
                <c:pt idx="0">
                  <c:v>0.43031671865824522</c:v>
                </c:pt>
                <c:pt idx="1">
                  <c:v>0.43591213189682376</c:v>
                </c:pt>
                <c:pt idx="2">
                  <c:v>0.43523336889756098</c:v>
                </c:pt>
                <c:pt idx="3">
                  <c:v>0.4397332525398186</c:v>
                </c:pt>
                <c:pt idx="4">
                  <c:v>0.43981808471989586</c:v>
                </c:pt>
                <c:pt idx="5">
                  <c:v>0.43462677895258844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961088"/>
        <c:axId val="289946624"/>
      </c:lineChart>
      <c:valAx>
        <c:axId val="28994662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900"/>
                  <a:t>Return to Community ($M)</a:t>
                </a:r>
              </a:p>
            </c:rich>
          </c:tx>
          <c:layout>
            <c:manualLayout>
              <c:xMode val="edge"/>
              <c:yMode val="edge"/>
              <c:x val="3.736526113055056E-2"/>
              <c:y val="0.1086361815247162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961088"/>
        <c:crosses val="max"/>
        <c:crossBetween val="between"/>
      </c:valAx>
      <c:catAx>
        <c:axId val="289961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946624"/>
        <c:crosses val="autoZero"/>
        <c:auto val="1"/>
        <c:lblAlgn val="ctr"/>
        <c:lblOffset val="100"/>
        <c:noMultiLvlLbl val="0"/>
      </c:catAx>
      <c:valAx>
        <c:axId val="2899626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900"/>
                  <a:t>Rate of Return</a:t>
                </a:r>
              </a:p>
            </c:rich>
          </c:tx>
          <c:layout>
            <c:manualLayout>
              <c:xMode val="edge"/>
              <c:yMode val="edge"/>
              <c:x val="0.92116336262082688"/>
              <c:y val="0.2617172447605883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968896"/>
        <c:crosses val="autoZero"/>
        <c:crossBetween val="between"/>
      </c:valAx>
      <c:catAx>
        <c:axId val="289968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9962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250"/>
              <a:t>Problem Gambling</a:t>
            </a:r>
            <a:r>
              <a:rPr lang="en-NZ" sz="1250" baseline="0"/>
              <a:t> Presentations and GMP</a:t>
            </a:r>
            <a:endParaRPr lang="en-NZ" sz="125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Sheet1!$M$32</c:f>
              <c:strCache>
                <c:ptCount val="1"/>
                <c:pt idx="0">
                  <c:v>Gaming Proceeds ($M)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Sheet1!$K$33:$K$41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Sheet1!$M$33:$M$41</c:f>
              <c:numCache>
                <c:formatCode>_-"$"* #,##0.0_-;\-"$"* #,##0.0_-;_-"$"* "-"??_-;_-@_-</c:formatCode>
                <c:ptCount val="9"/>
                <c:pt idx="0">
                  <c:v>938.30493724000098</c:v>
                </c:pt>
                <c:pt idx="1">
                  <c:v>889.09947534000094</c:v>
                </c:pt>
                <c:pt idx="2">
                  <c:v>849.16251703000103</c:v>
                </c:pt>
                <c:pt idx="3">
                  <c:v>856.19367521000004</c:v>
                </c:pt>
                <c:pt idx="4">
                  <c:v>853.96278447000202</c:v>
                </c:pt>
                <c:pt idx="5">
                  <c:v>826.74334805999899</c:v>
                </c:pt>
                <c:pt idx="6">
                  <c:v>806.27143064000109</c:v>
                </c:pt>
                <c:pt idx="7">
                  <c:v>818.11311201999899</c:v>
                </c:pt>
                <c:pt idx="8">
                  <c:v>843.48215226000002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013568"/>
        <c:axId val="290007296"/>
      </c:barChart>
      <c:lineChart>
        <c:grouping val="standard"/>
        <c:varyColors val="0"/>
        <c:ser>
          <c:idx val="0"/>
          <c:order val="0"/>
          <c:tx>
            <c:strRef>
              <c:f>Sheet1!$L$32</c:f>
              <c:strCache>
                <c:ptCount val="1"/>
                <c:pt idx="0">
                  <c:v>Problem Gambling Presentations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Sheet1!$K$33:$K$41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Sheet1!$L$33:$L$41</c:f>
              <c:numCache>
                <c:formatCode>General</c:formatCode>
                <c:ptCount val="9"/>
                <c:pt idx="0">
                  <c:v>4112</c:v>
                </c:pt>
                <c:pt idx="1">
                  <c:v>5810</c:v>
                </c:pt>
                <c:pt idx="2">
                  <c:v>8060</c:v>
                </c:pt>
                <c:pt idx="3">
                  <c:v>6967</c:v>
                </c:pt>
                <c:pt idx="4">
                  <c:v>6636</c:v>
                </c:pt>
                <c:pt idx="5">
                  <c:v>6772</c:v>
                </c:pt>
                <c:pt idx="6">
                  <c:v>7007</c:v>
                </c:pt>
                <c:pt idx="7">
                  <c:v>6407</c:v>
                </c:pt>
                <c:pt idx="8">
                  <c:v>6081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005760"/>
        <c:axId val="289995392"/>
      </c:lineChart>
      <c:valAx>
        <c:axId val="289995392"/>
        <c:scaling>
          <c:orientation val="minMax"/>
          <c:min val="30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900"/>
                  <a:t>Number of Presnetations</a:t>
                </a:r>
              </a:p>
            </c:rich>
          </c:tx>
          <c:layout>
            <c:manualLayout>
              <c:xMode val="edge"/>
              <c:yMode val="edge"/>
              <c:x val="0.90772873461239878"/>
              <c:y val="0.1551466666666666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005760"/>
        <c:crosses val="max"/>
        <c:crossBetween val="between"/>
      </c:valAx>
      <c:catAx>
        <c:axId val="290005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995392"/>
        <c:crosses val="autoZero"/>
        <c:auto val="1"/>
        <c:lblAlgn val="ctr"/>
        <c:lblOffset val="100"/>
        <c:noMultiLvlLbl val="0"/>
      </c:catAx>
      <c:valAx>
        <c:axId val="2900072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GMP ($M)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_-&quot;$&quot;* #,##0.0_-;\-&quot;$&quot;* #,##0.0_-;_-&quot;$&quot;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013568"/>
        <c:crosses val="autoZero"/>
        <c:crossBetween val="between"/>
      </c:valAx>
      <c:catAx>
        <c:axId val="29001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0007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104775</xdr:colOff>
      <xdr:row>2</xdr:row>
      <xdr:rowOff>114300</xdr:rowOff>
    </xdr:to>
    <xdr:sp macro="" textlink="">
      <xdr:nvSpPr>
        <xdr:cNvPr id="2" name="AutoShape 1" descr="Image result for RSA"/>
        <xdr:cNvSpPr>
          <a:spLocks noChangeAspect="1" noChangeArrowheads="1"/>
        </xdr:cNvSpPr>
      </xdr:nvSpPr>
      <xdr:spPr bwMode="auto">
        <a:xfrm>
          <a:off x="2000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8</xdr:row>
      <xdr:rowOff>181069</xdr:rowOff>
    </xdr:from>
    <xdr:to>
      <xdr:col>47</xdr:col>
      <xdr:colOff>165100</xdr:colOff>
      <xdr:row>21</xdr:row>
      <xdr:rowOff>177800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76</xdr:col>
      <xdr:colOff>189005</xdr:colOff>
      <xdr:row>8</xdr:row>
      <xdr:rowOff>132603</xdr:rowOff>
    </xdr:from>
    <xdr:to>
      <xdr:col>92</xdr:col>
      <xdr:colOff>200212</xdr:colOff>
      <xdr:row>18</xdr:row>
      <xdr:rowOff>6350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0</xdr:colOff>
      <xdr:row>22</xdr:row>
      <xdr:rowOff>0</xdr:rowOff>
    </xdr:from>
    <xdr:to>
      <xdr:col>48</xdr:col>
      <xdr:colOff>12700</xdr:colOff>
      <xdr:row>34</xdr:row>
      <xdr:rowOff>180881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12700</xdr:colOff>
      <xdr:row>35</xdr:row>
      <xdr:rowOff>19050</xdr:rowOff>
    </xdr:from>
    <xdr:to>
      <xdr:col>48</xdr:col>
      <xdr:colOff>19050</xdr:colOff>
      <xdr:row>48</xdr:row>
      <xdr:rowOff>15781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76</xdr:col>
      <xdr:colOff>177800</xdr:colOff>
      <xdr:row>18</xdr:row>
      <xdr:rowOff>0</xdr:rowOff>
    </xdr:from>
    <xdr:to>
      <xdr:col>92</xdr:col>
      <xdr:colOff>189007</xdr:colOff>
      <xdr:row>27</xdr:row>
      <xdr:rowOff>107949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76</xdr:col>
      <xdr:colOff>171450</xdr:colOff>
      <xdr:row>27</xdr:row>
      <xdr:rowOff>1</xdr:rowOff>
    </xdr:from>
    <xdr:to>
      <xdr:col>92</xdr:col>
      <xdr:colOff>182657</xdr:colOff>
      <xdr:row>36</xdr:row>
      <xdr:rowOff>44450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75</xdr:col>
      <xdr:colOff>203200</xdr:colOff>
      <xdr:row>39</xdr:row>
      <xdr:rowOff>19050</xdr:rowOff>
    </xdr:from>
    <xdr:to>
      <xdr:col>93</xdr:col>
      <xdr:colOff>38100</xdr:colOff>
      <xdr:row>52</xdr:row>
      <xdr:rowOff>6350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165098</xdr:colOff>
      <xdr:row>0</xdr:row>
      <xdr:rowOff>50800</xdr:rowOff>
    </xdr:from>
    <xdr:to>
      <xdr:col>17</xdr:col>
      <xdr:colOff>190500</xdr:colOff>
      <xdr:row>5</xdr:row>
      <xdr:rowOff>165100</xdr:rowOff>
    </xdr:to>
    <xdr:pic>
      <xdr:nvPicPr>
        <xdr:cNvPr id="16" name="Picture 15" descr="T:\Logos\DIA Logo\DIA Logo - Black (Word Templates).png"/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123" y="50800"/>
          <a:ext cx="3683002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C62"/>
  <sheetViews>
    <sheetView showGridLines="0" tabSelected="1" zoomScaleNormal="100" zoomScalePageLayoutView="55" workbookViewId="0">
      <selection activeCell="U11" sqref="U11:AA11"/>
    </sheetView>
  </sheetViews>
  <sheetFormatPr defaultColWidth="15.28515625" defaultRowHeight="15" x14ac:dyDescent="0.25"/>
  <cols>
    <col min="1" max="4" width="3" customWidth="1"/>
    <col min="5" max="5" width="9.28515625" customWidth="1"/>
    <col min="6" max="7" width="3" customWidth="1"/>
    <col min="8" max="8" width="3.5703125" customWidth="1"/>
    <col min="9" max="58" width="3" customWidth="1"/>
    <col min="59" max="59" width="4.5703125" customWidth="1"/>
    <col min="60" max="94" width="3" customWidth="1"/>
    <col min="95" max="95" width="15.28515625" style="29"/>
    <col min="96" max="96" width="25" style="29" bestFit="1" customWidth="1"/>
    <col min="97" max="97" width="17.140625" style="29" bestFit="1" customWidth="1"/>
    <col min="98" max="98" width="15.28515625" style="29"/>
    <col min="99" max="99" width="6.7109375" style="29" bestFit="1" customWidth="1"/>
    <col min="100" max="101" width="15.28515625" style="29"/>
    <col min="102" max="102" width="16.28515625" style="29" bestFit="1" customWidth="1"/>
    <col min="103" max="106" width="15.28515625" style="29"/>
  </cols>
  <sheetData>
    <row r="1" spans="2:107" ht="15" customHeight="1" x14ac:dyDescent="0.25">
      <c r="R1" s="93" t="s">
        <v>40</v>
      </c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</row>
    <row r="2" spans="2:107" ht="15" customHeight="1" x14ac:dyDescent="0.25"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</row>
    <row r="3" spans="2:107" ht="15" customHeight="1" x14ac:dyDescent="0.25"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</row>
    <row r="4" spans="2:107" ht="15" customHeight="1" x14ac:dyDescent="0.25">
      <c r="R4" s="94" t="s">
        <v>41</v>
      </c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</row>
    <row r="5" spans="2:107" ht="15" customHeight="1" x14ac:dyDescent="0.25"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</row>
    <row r="6" spans="2:107" x14ac:dyDescent="0.25"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</row>
    <row r="7" spans="2:107" ht="44.45" x14ac:dyDescent="0.35"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</row>
    <row r="8" spans="2:107" ht="23.45" x14ac:dyDescent="0.55000000000000004">
      <c r="B8" s="84" t="s">
        <v>42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C8" s="84" t="s">
        <v>43</v>
      </c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53"/>
      <c r="AX8" s="72"/>
      <c r="AY8" s="84" t="s">
        <v>54</v>
      </c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Y8" s="84" t="s">
        <v>70</v>
      </c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2"/>
      <c r="CP8" s="2"/>
      <c r="CQ8" s="2"/>
      <c r="CR8" s="30"/>
      <c r="CS8" s="30"/>
      <c r="CT8" s="30"/>
      <c r="CU8" s="30"/>
      <c r="DC8" s="29" t="s">
        <v>0</v>
      </c>
    </row>
    <row r="9" spans="2:107" ht="14.45" customHeight="1" x14ac:dyDescent="0.55000000000000004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X9" s="73"/>
      <c r="BA9" s="3"/>
      <c r="BB9" s="3"/>
      <c r="BC9" s="3"/>
      <c r="BD9" s="3"/>
      <c r="BE9" s="3"/>
      <c r="CQ9"/>
      <c r="DC9" s="29" t="s">
        <v>1</v>
      </c>
    </row>
    <row r="10" spans="2:107" ht="14.45" customHeight="1" x14ac:dyDescent="0.35">
      <c r="B10" s="14" t="s">
        <v>62</v>
      </c>
      <c r="AB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74"/>
      <c r="AY10" s="7" t="s">
        <v>46</v>
      </c>
      <c r="CQ10"/>
      <c r="CR10" s="31" t="s">
        <v>11</v>
      </c>
      <c r="CS10" s="32" t="s">
        <v>12</v>
      </c>
      <c r="CT10" s="32" t="s">
        <v>13</v>
      </c>
      <c r="CU10" s="31" t="s">
        <v>14</v>
      </c>
      <c r="CV10" s="31"/>
      <c r="CW10" s="31" t="s">
        <v>15</v>
      </c>
      <c r="CX10" s="33"/>
      <c r="CZ10" s="33"/>
      <c r="DA10" s="33"/>
      <c r="DB10" s="33"/>
      <c r="DC10" s="33" t="s">
        <v>16</v>
      </c>
    </row>
    <row r="11" spans="2:107" ht="14.45" customHeight="1" x14ac:dyDescent="0.35">
      <c r="B11" s="4" t="s">
        <v>11</v>
      </c>
      <c r="C11" s="4"/>
      <c r="D11" s="4"/>
      <c r="E11" s="89" t="s">
        <v>55</v>
      </c>
      <c r="F11" s="89"/>
      <c r="G11" s="89"/>
      <c r="H11" s="89"/>
      <c r="I11" s="89"/>
      <c r="J11" s="89"/>
      <c r="K11" s="5"/>
      <c r="L11" s="89" t="s">
        <v>56</v>
      </c>
      <c r="M11" s="89"/>
      <c r="N11" s="89"/>
      <c r="O11" s="89"/>
      <c r="P11" s="89"/>
      <c r="Q11" s="89"/>
      <c r="R11" s="89"/>
      <c r="S11" s="89"/>
      <c r="U11" s="89" t="s">
        <v>57</v>
      </c>
      <c r="V11" s="89"/>
      <c r="W11" s="89"/>
      <c r="X11" s="89"/>
      <c r="Y11" s="89"/>
      <c r="Z11" s="89"/>
      <c r="AA11" s="89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74"/>
      <c r="AY11" s="99" t="s">
        <v>11</v>
      </c>
      <c r="AZ11" s="99"/>
      <c r="BA11" s="99"/>
      <c r="BB11" s="99"/>
      <c r="BC11" s="100" t="s">
        <v>17</v>
      </c>
      <c r="BD11" s="100"/>
      <c r="BE11" s="100"/>
      <c r="BF11" s="100"/>
      <c r="BG11" s="100"/>
      <c r="BH11" s="101" t="s">
        <v>64</v>
      </c>
      <c r="BI11" s="101"/>
      <c r="BJ11" s="101"/>
      <c r="BK11" s="101"/>
      <c r="BL11" s="101"/>
      <c r="BM11" s="101"/>
      <c r="BN11" s="101"/>
      <c r="BO11" s="101"/>
      <c r="BP11" s="101"/>
      <c r="BQ11" s="102" t="s">
        <v>18</v>
      </c>
      <c r="BR11" s="102"/>
      <c r="BS11" s="102"/>
      <c r="BT11" s="102"/>
      <c r="BU11" s="102"/>
      <c r="BV11" s="102"/>
      <c r="BW11" s="102"/>
      <c r="CQ11"/>
      <c r="CR11" s="34" t="s">
        <v>2</v>
      </c>
      <c r="CS11" s="35">
        <v>36.251058590000007</v>
      </c>
      <c r="CT11" s="36">
        <v>912.55218585999853</v>
      </c>
      <c r="CU11" s="37">
        <v>98</v>
      </c>
      <c r="CV11" s="37">
        <v>1552</v>
      </c>
      <c r="CW11" s="37">
        <v>1159</v>
      </c>
      <c r="CX11" s="37">
        <v>19879</v>
      </c>
      <c r="CY11" s="37"/>
      <c r="CZ11" s="37"/>
      <c r="DA11" s="37"/>
      <c r="DB11" s="37"/>
      <c r="DC11" s="37" t="s">
        <v>19</v>
      </c>
    </row>
    <row r="12" spans="2:107" ht="14.45" customHeight="1" x14ac:dyDescent="0.35">
      <c r="B12" s="8" t="s">
        <v>2</v>
      </c>
      <c r="C12" s="9"/>
      <c r="D12" s="9"/>
      <c r="E12" s="90">
        <f t="shared" ref="E12:E20" si="0">U12-L12</f>
        <v>785968372.73999858</v>
      </c>
      <c r="F12" s="90"/>
      <c r="G12" s="90"/>
      <c r="H12" s="90"/>
      <c r="I12" s="90"/>
      <c r="J12" s="90"/>
      <c r="K12" s="11"/>
      <c r="L12" s="91">
        <v>126583813.11999997</v>
      </c>
      <c r="M12" s="91"/>
      <c r="N12" s="91"/>
      <c r="O12" s="91"/>
      <c r="P12" s="91"/>
      <c r="Q12" s="91"/>
      <c r="R12" s="91"/>
      <c r="S12" s="91"/>
      <c r="U12" s="92">
        <v>912552185.85999858</v>
      </c>
      <c r="V12" s="92"/>
      <c r="W12" s="92"/>
      <c r="X12" s="92"/>
      <c r="Y12" s="92"/>
      <c r="Z12" s="92"/>
      <c r="AA12" s="92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74"/>
      <c r="AY12" s="78" t="s">
        <v>6</v>
      </c>
      <c r="AZ12" s="78"/>
      <c r="BA12" s="78"/>
      <c r="BB12" s="78"/>
      <c r="BC12" s="96">
        <f>Sheet1!B37</f>
        <v>0.4178</v>
      </c>
      <c r="BD12" s="97"/>
      <c r="BE12" s="97"/>
      <c r="BF12" s="97"/>
      <c r="BG12" s="97"/>
      <c r="BH12" s="98">
        <f t="shared" ref="BH12:BH17" si="1">SUM((-E16*3/23)+E16)</f>
        <v>633373578.43478179</v>
      </c>
      <c r="BI12" s="98"/>
      <c r="BJ12" s="98"/>
      <c r="BK12" s="98"/>
      <c r="BL12" s="98"/>
      <c r="BM12" s="98"/>
      <c r="BN12" s="98"/>
      <c r="BO12" s="98"/>
      <c r="BP12" s="98"/>
      <c r="BQ12" s="95">
        <f>BC12*BH12</f>
        <v>264623481.07005185</v>
      </c>
      <c r="BR12" s="95"/>
      <c r="BS12" s="95"/>
      <c r="BT12" s="95"/>
      <c r="BU12" s="95"/>
      <c r="BV12" s="95"/>
      <c r="BW12" s="95"/>
      <c r="CQ12"/>
      <c r="CR12" s="34" t="s">
        <v>3</v>
      </c>
      <c r="CS12" s="35">
        <v>33.559621399999997</v>
      </c>
      <c r="CT12" s="36">
        <v>865.47772958999565</v>
      </c>
      <c r="CU12" s="37">
        <v>96</v>
      </c>
      <c r="CV12" s="37">
        <v>1493</v>
      </c>
      <c r="CW12" s="37">
        <v>1148</v>
      </c>
      <c r="CX12" s="37">
        <v>19359</v>
      </c>
      <c r="CY12" s="37"/>
      <c r="CZ12" s="37"/>
      <c r="DA12" s="37"/>
      <c r="DB12" s="37"/>
      <c r="DC12" s="37" t="s">
        <v>20</v>
      </c>
    </row>
    <row r="13" spans="2:107" ht="14.45" customHeight="1" x14ac:dyDescent="0.35">
      <c r="B13" s="8" t="s">
        <v>3</v>
      </c>
      <c r="C13" s="9"/>
      <c r="D13" s="9"/>
      <c r="E13" s="90">
        <f t="shared" si="0"/>
        <v>746601136.17999554</v>
      </c>
      <c r="F13" s="90"/>
      <c r="G13" s="90"/>
      <c r="H13" s="90"/>
      <c r="I13" s="90"/>
      <c r="J13" s="90"/>
      <c r="K13" s="11"/>
      <c r="L13" s="91">
        <v>118876593.41000004</v>
      </c>
      <c r="M13" s="91"/>
      <c r="N13" s="91"/>
      <c r="O13" s="91"/>
      <c r="P13" s="91"/>
      <c r="Q13" s="91"/>
      <c r="R13" s="91"/>
      <c r="S13" s="91"/>
      <c r="U13" s="92">
        <v>865477729.58999562</v>
      </c>
      <c r="V13" s="92"/>
      <c r="W13" s="92"/>
      <c r="X13" s="92"/>
      <c r="Y13" s="92"/>
      <c r="Z13" s="92"/>
      <c r="AA13" s="92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74"/>
      <c r="AY13" s="78" t="s">
        <v>7</v>
      </c>
      <c r="AZ13" s="78"/>
      <c r="BA13" s="78"/>
      <c r="BB13" s="78"/>
      <c r="BC13" s="96">
        <f>Sheet1!B38</f>
        <v>0.42109999999999997</v>
      </c>
      <c r="BD13" s="97"/>
      <c r="BE13" s="97"/>
      <c r="BF13" s="97"/>
      <c r="BG13" s="97"/>
      <c r="BH13" s="98">
        <f t="shared" si="1"/>
        <v>612110078.19130409</v>
      </c>
      <c r="BI13" s="98"/>
      <c r="BJ13" s="98"/>
      <c r="BK13" s="98"/>
      <c r="BL13" s="98"/>
      <c r="BM13" s="98"/>
      <c r="BN13" s="98"/>
      <c r="BO13" s="98"/>
      <c r="BP13" s="98"/>
      <c r="BQ13" s="95">
        <f t="shared" ref="BQ13:BQ16" si="2">BC13*BH13</f>
        <v>257759553.92635813</v>
      </c>
      <c r="BR13" s="95"/>
      <c r="BS13" s="95"/>
      <c r="BT13" s="95"/>
      <c r="BU13" s="95"/>
      <c r="BV13" s="95"/>
      <c r="BW13" s="95"/>
      <c r="CQ13"/>
      <c r="CR13" s="34" t="s">
        <v>4</v>
      </c>
      <c r="CS13" s="35">
        <v>32.230867029999999</v>
      </c>
      <c r="CT13" s="36">
        <v>840.67562712000222</v>
      </c>
      <c r="CU13" s="37">
        <v>93</v>
      </c>
      <c r="CV13" s="37">
        <v>1449</v>
      </c>
      <c r="CW13" s="37">
        <v>1105</v>
      </c>
      <c r="CX13" s="37">
        <v>18681</v>
      </c>
      <c r="CY13" s="37"/>
      <c r="CZ13" s="37"/>
      <c r="DA13" s="37"/>
      <c r="DB13" s="37"/>
      <c r="DC13" s="37" t="s">
        <v>21</v>
      </c>
    </row>
    <row r="14" spans="2:107" ht="14.45" customHeight="1" x14ac:dyDescent="0.35">
      <c r="B14" s="8" t="s">
        <v>4</v>
      </c>
      <c r="C14" s="9"/>
      <c r="D14" s="9"/>
      <c r="E14" s="90">
        <f t="shared" si="0"/>
        <v>726231762.59000218</v>
      </c>
      <c r="F14" s="90"/>
      <c r="G14" s="90"/>
      <c r="H14" s="90"/>
      <c r="I14" s="90"/>
      <c r="J14" s="90"/>
      <c r="K14" s="11"/>
      <c r="L14" s="91">
        <v>114443864.53000005</v>
      </c>
      <c r="M14" s="91"/>
      <c r="N14" s="91"/>
      <c r="O14" s="91"/>
      <c r="P14" s="91"/>
      <c r="Q14" s="91"/>
      <c r="R14" s="91"/>
      <c r="S14" s="91"/>
      <c r="U14" s="92">
        <v>840675627.12000227</v>
      </c>
      <c r="V14" s="92"/>
      <c r="W14" s="92"/>
      <c r="X14" s="92"/>
      <c r="Y14" s="92"/>
      <c r="Z14" s="92"/>
      <c r="AA14" s="92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74"/>
      <c r="AY14" s="78" t="s">
        <v>8</v>
      </c>
      <c r="AZ14" s="78"/>
      <c r="BA14" s="78"/>
      <c r="BB14" s="78"/>
      <c r="BC14" s="96">
        <f>Sheet1!B39</f>
        <v>0.41930000000000001</v>
      </c>
      <c r="BD14" s="97"/>
      <c r="BE14" s="97"/>
      <c r="BF14" s="97"/>
      <c r="BG14" s="97"/>
      <c r="BH14" s="98">
        <f t="shared" si="1"/>
        <v>613981755.42608595</v>
      </c>
      <c r="BI14" s="98"/>
      <c r="BJ14" s="98"/>
      <c r="BK14" s="98"/>
      <c r="BL14" s="98"/>
      <c r="BM14" s="98"/>
      <c r="BN14" s="98"/>
      <c r="BO14" s="98"/>
      <c r="BP14" s="98"/>
      <c r="BQ14" s="95">
        <f t="shared" si="2"/>
        <v>257442550.05015785</v>
      </c>
      <c r="BR14" s="95"/>
      <c r="BS14" s="95"/>
      <c r="BT14" s="95"/>
      <c r="BU14" s="95"/>
      <c r="BV14" s="95"/>
      <c r="BW14" s="95"/>
      <c r="CQ14"/>
      <c r="CR14" s="34" t="s">
        <v>5</v>
      </c>
      <c r="CS14" s="35">
        <v>32.375249820000001</v>
      </c>
      <c r="CT14" s="36">
        <v>866.97112096000046</v>
      </c>
      <c r="CU14" s="37">
        <v>89</v>
      </c>
      <c r="CV14" s="37">
        <v>1408</v>
      </c>
      <c r="CW14" s="37">
        <v>1103</v>
      </c>
      <c r="CX14" s="37">
        <v>18133</v>
      </c>
      <c r="CY14" s="37"/>
      <c r="CZ14" s="37"/>
      <c r="DA14" s="37"/>
      <c r="DB14" s="37"/>
      <c r="DC14" s="37" t="s">
        <v>22</v>
      </c>
    </row>
    <row r="15" spans="2:107" ht="14.45" customHeight="1" x14ac:dyDescent="0.35">
      <c r="B15" s="8" t="s">
        <v>5</v>
      </c>
      <c r="C15" s="9"/>
      <c r="D15" s="9"/>
      <c r="E15" s="90">
        <f t="shared" si="0"/>
        <v>749850330.98000062</v>
      </c>
      <c r="F15" s="90"/>
      <c r="G15" s="90"/>
      <c r="H15" s="90"/>
      <c r="I15" s="90"/>
      <c r="J15" s="90"/>
      <c r="K15" s="11"/>
      <c r="L15" s="91">
        <v>117120789.97999993</v>
      </c>
      <c r="M15" s="91"/>
      <c r="N15" s="91"/>
      <c r="O15" s="91"/>
      <c r="P15" s="91"/>
      <c r="Q15" s="91"/>
      <c r="R15" s="91"/>
      <c r="S15" s="91"/>
      <c r="U15" s="92">
        <v>866971120.96000051</v>
      </c>
      <c r="V15" s="92"/>
      <c r="W15" s="92"/>
      <c r="X15" s="92"/>
      <c r="Y15" s="92"/>
      <c r="Z15" s="92"/>
      <c r="AA15" s="92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74"/>
      <c r="AY15" s="78" t="s">
        <v>9</v>
      </c>
      <c r="AZ15" s="78"/>
      <c r="BA15" s="78"/>
      <c r="BB15" s="78"/>
      <c r="BC15" s="96">
        <f>Sheet1!B40</f>
        <v>0.4228377327375385</v>
      </c>
      <c r="BD15" s="97"/>
      <c r="BE15" s="97"/>
      <c r="BF15" s="97"/>
      <c r="BG15" s="97"/>
      <c r="BH15" s="98">
        <f t="shared" si="1"/>
        <v>627677973.21739137</v>
      </c>
      <c r="BI15" s="98"/>
      <c r="BJ15" s="98"/>
      <c r="BK15" s="98"/>
      <c r="BL15" s="98"/>
      <c r="BM15" s="98"/>
      <c r="BN15" s="98"/>
      <c r="BO15" s="98"/>
      <c r="BP15" s="98"/>
      <c r="BQ15" s="95">
        <f t="shared" si="2"/>
        <v>265405931.08453518</v>
      </c>
      <c r="BR15" s="95"/>
      <c r="BS15" s="95"/>
      <c r="BT15" s="95"/>
      <c r="BU15" s="95"/>
      <c r="BV15" s="95"/>
      <c r="BW15" s="95"/>
      <c r="CQ15"/>
      <c r="CR15" s="34" t="s">
        <v>6</v>
      </c>
      <c r="CS15" s="35">
        <v>29.341234470000099</v>
      </c>
      <c r="CT15" s="36">
        <v>840.12950524999917</v>
      </c>
      <c r="CU15" s="37">
        <v>88</v>
      </c>
      <c r="CV15" s="37">
        <v>1365</v>
      </c>
      <c r="CW15" s="37">
        <v>1091</v>
      </c>
      <c r="CX15" s="37">
        <v>17670</v>
      </c>
      <c r="CY15" s="37"/>
      <c r="CZ15" s="37"/>
      <c r="DA15" s="37"/>
      <c r="DB15" s="37"/>
      <c r="DC15" s="37"/>
    </row>
    <row r="16" spans="2:107" ht="14.45" customHeight="1" x14ac:dyDescent="0.35">
      <c r="B16" s="8" t="s">
        <v>6</v>
      </c>
      <c r="C16" s="9"/>
      <c r="D16" s="9"/>
      <c r="E16" s="90">
        <f t="shared" si="0"/>
        <v>728379615.19999909</v>
      </c>
      <c r="F16" s="90"/>
      <c r="G16" s="90"/>
      <c r="H16" s="90"/>
      <c r="I16" s="90"/>
      <c r="J16" s="90"/>
      <c r="K16" s="11"/>
      <c r="L16" s="91">
        <v>111749890.05000006</v>
      </c>
      <c r="M16" s="91"/>
      <c r="N16" s="91"/>
      <c r="O16" s="91"/>
      <c r="P16" s="91"/>
      <c r="Q16" s="91"/>
      <c r="R16" s="91"/>
      <c r="S16" s="91"/>
      <c r="U16" s="92">
        <v>840129505.24999917</v>
      </c>
      <c r="V16" s="92"/>
      <c r="W16" s="92"/>
      <c r="X16" s="92"/>
      <c r="Y16" s="92"/>
      <c r="Z16" s="92"/>
      <c r="AA16" s="92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73"/>
      <c r="AY16" s="78" t="s">
        <v>10</v>
      </c>
      <c r="AZ16" s="78"/>
      <c r="BA16" s="78"/>
      <c r="BB16" s="78"/>
      <c r="BC16" s="96">
        <f>Sheet1!B41</f>
        <v>0.42636036049296494</v>
      </c>
      <c r="BD16" s="97"/>
      <c r="BE16" s="97"/>
      <c r="BF16" s="97"/>
      <c r="BG16" s="97"/>
      <c r="BH16" s="98">
        <f t="shared" si="1"/>
        <v>656054881.69565046</v>
      </c>
      <c r="BI16" s="98"/>
      <c r="BJ16" s="98"/>
      <c r="BK16" s="98"/>
      <c r="BL16" s="98"/>
      <c r="BM16" s="98"/>
      <c r="BN16" s="98"/>
      <c r="BO16" s="98"/>
      <c r="BP16" s="98"/>
      <c r="BQ16" s="95">
        <f t="shared" si="2"/>
        <v>279715795.86292702</v>
      </c>
      <c r="BR16" s="95"/>
      <c r="BS16" s="95"/>
      <c r="BT16" s="95"/>
      <c r="BU16" s="95"/>
      <c r="BV16" s="95"/>
      <c r="BW16" s="95"/>
      <c r="CQ16"/>
      <c r="CR16" s="34" t="s">
        <v>7</v>
      </c>
      <c r="CS16" s="35">
        <v>27.358240909999999</v>
      </c>
      <c r="CT16" s="36">
        <v>811.58385715999975</v>
      </c>
      <c r="CU16" s="37">
        <v>83</v>
      </c>
      <c r="CV16" s="37">
        <v>1321</v>
      </c>
      <c r="CW16" s="37">
        <v>1013</v>
      </c>
      <c r="CX16" s="37">
        <v>17266</v>
      </c>
      <c r="CY16" s="37"/>
      <c r="CZ16" s="37"/>
      <c r="DA16" s="37"/>
      <c r="DB16" s="37"/>
      <c r="DC16" s="38" t="s">
        <v>14</v>
      </c>
    </row>
    <row r="17" spans="2:107" ht="14.45" customHeight="1" x14ac:dyDescent="0.35">
      <c r="B17" s="8" t="s">
        <v>7</v>
      </c>
      <c r="C17" s="9"/>
      <c r="D17" s="9"/>
      <c r="E17" s="90">
        <f t="shared" si="0"/>
        <v>703926589.91999972</v>
      </c>
      <c r="F17" s="90"/>
      <c r="G17" s="90"/>
      <c r="H17" s="90"/>
      <c r="I17" s="90"/>
      <c r="J17" s="90"/>
      <c r="K17" s="11"/>
      <c r="L17" s="91">
        <v>107657267.23999996</v>
      </c>
      <c r="M17" s="91"/>
      <c r="N17" s="91"/>
      <c r="O17" s="91"/>
      <c r="P17" s="91"/>
      <c r="Q17" s="91"/>
      <c r="R17" s="91"/>
      <c r="S17" s="91"/>
      <c r="U17" s="92">
        <v>811583857.15999973</v>
      </c>
      <c r="V17" s="92"/>
      <c r="W17" s="92"/>
      <c r="X17" s="92"/>
      <c r="Y17" s="92"/>
      <c r="Z17" s="92"/>
      <c r="AA17" s="92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73"/>
      <c r="AY17" s="78" t="s">
        <v>51</v>
      </c>
      <c r="AZ17" s="78"/>
      <c r="BA17" s="78"/>
      <c r="BB17" s="78"/>
      <c r="BC17" s="103">
        <f>Sheet1!B42</f>
        <v>0.42509999999999998</v>
      </c>
      <c r="BD17" s="104"/>
      <c r="BE17" s="104"/>
      <c r="BF17" s="104"/>
      <c r="BG17" s="104"/>
      <c r="BH17" s="98">
        <f t="shared" si="1"/>
        <v>681964077.36521304</v>
      </c>
      <c r="BI17" s="98"/>
      <c r="BJ17" s="98"/>
      <c r="BK17" s="98"/>
      <c r="BL17" s="98"/>
      <c r="BM17" s="98"/>
      <c r="BN17" s="98"/>
      <c r="BO17" s="98"/>
      <c r="BP17" s="98"/>
      <c r="BQ17" s="95">
        <f t="shared" ref="BQ17" si="3">BC17*BH17</f>
        <v>289902929.28795207</v>
      </c>
      <c r="BR17" s="95"/>
      <c r="BS17" s="95"/>
      <c r="BT17" s="95"/>
      <c r="BU17" s="95"/>
      <c r="BV17" s="95"/>
      <c r="BW17" s="95"/>
      <c r="CQ17"/>
      <c r="CR17" s="34" t="s">
        <v>8</v>
      </c>
      <c r="CS17" s="35">
        <v>26.13380196</v>
      </c>
      <c r="CT17" s="36">
        <v>811.41417855999873</v>
      </c>
      <c r="CU17" s="37">
        <v>77</v>
      </c>
      <c r="CV17" s="37">
        <v>1276</v>
      </c>
      <c r="CW17" s="37">
        <v>983</v>
      </c>
      <c r="CX17" s="37">
        <v>16717</v>
      </c>
      <c r="CY17" s="37"/>
      <c r="CZ17" s="37"/>
      <c r="DA17" s="37"/>
      <c r="DB17" s="37"/>
      <c r="DC17" s="37" t="s">
        <v>1</v>
      </c>
    </row>
    <row r="18" spans="2:107" ht="14.45" customHeight="1" x14ac:dyDescent="0.35">
      <c r="B18" s="8" t="s">
        <v>8</v>
      </c>
      <c r="C18" s="9"/>
      <c r="D18" s="9"/>
      <c r="E18" s="90">
        <f t="shared" si="0"/>
        <v>706079018.73999882</v>
      </c>
      <c r="F18" s="90"/>
      <c r="G18" s="90"/>
      <c r="H18" s="90"/>
      <c r="I18" s="90"/>
      <c r="J18" s="90"/>
      <c r="K18" s="11"/>
      <c r="L18" s="91">
        <v>105335159.81999998</v>
      </c>
      <c r="M18" s="91"/>
      <c r="N18" s="91"/>
      <c r="O18" s="91"/>
      <c r="P18" s="91"/>
      <c r="Q18" s="91"/>
      <c r="R18" s="91"/>
      <c r="S18" s="91"/>
      <c r="U18" s="92">
        <v>811414178.55999875</v>
      </c>
      <c r="V18" s="92"/>
      <c r="W18" s="92"/>
      <c r="X18" s="92"/>
      <c r="Y18" s="92"/>
      <c r="Z18" s="92"/>
      <c r="AA18" s="92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73"/>
      <c r="AY18" s="20"/>
      <c r="AZ18" s="20"/>
      <c r="BA18" s="20"/>
      <c r="BB18" s="20"/>
      <c r="BC18" s="21"/>
      <c r="BD18" s="22"/>
      <c r="BE18" s="22"/>
      <c r="BF18" s="22"/>
      <c r="BG18" s="22"/>
      <c r="BH18" s="23"/>
      <c r="BI18" s="15"/>
      <c r="BJ18" s="15"/>
      <c r="BK18" s="15"/>
      <c r="BL18" s="15"/>
      <c r="BM18" s="15"/>
      <c r="BN18" s="15"/>
      <c r="BO18" s="15"/>
      <c r="BP18" s="15"/>
      <c r="BQ18" s="24"/>
      <c r="BR18" s="24"/>
      <c r="BS18" s="24"/>
      <c r="BT18" s="24"/>
      <c r="BU18" s="24"/>
      <c r="BV18" s="24"/>
      <c r="BW18" s="24"/>
      <c r="CQ18"/>
      <c r="CR18" s="34" t="s">
        <v>9</v>
      </c>
      <c r="CS18" s="35">
        <v>25.696577770000001</v>
      </c>
      <c r="CT18" s="36">
        <v>828.02663867000012</v>
      </c>
      <c r="CU18" s="37">
        <v>75</v>
      </c>
      <c r="CV18" s="37">
        <v>1238</v>
      </c>
      <c r="CW18" s="37">
        <v>957</v>
      </c>
      <c r="CX18" s="37">
        <v>16393</v>
      </c>
      <c r="CY18" s="37"/>
      <c r="CZ18" s="37"/>
      <c r="DA18" s="37"/>
      <c r="DB18" s="37"/>
      <c r="DC18" s="37" t="s">
        <v>16</v>
      </c>
    </row>
    <row r="19" spans="2:107" ht="14.45" customHeight="1" x14ac:dyDescent="0.35">
      <c r="B19" s="8" t="s">
        <v>9</v>
      </c>
      <c r="C19" s="9"/>
      <c r="D19" s="9"/>
      <c r="E19" s="90">
        <f t="shared" si="0"/>
        <v>721829669.20000005</v>
      </c>
      <c r="F19" s="90"/>
      <c r="G19" s="90"/>
      <c r="H19" s="90"/>
      <c r="I19" s="90"/>
      <c r="J19" s="90"/>
      <c r="K19" s="11"/>
      <c r="L19" s="91">
        <v>106196969.47000003</v>
      </c>
      <c r="M19" s="91"/>
      <c r="N19" s="91"/>
      <c r="O19" s="91"/>
      <c r="P19" s="91"/>
      <c r="Q19" s="91"/>
      <c r="R19" s="91"/>
      <c r="S19" s="91"/>
      <c r="U19" s="92">
        <v>828026638.67000008</v>
      </c>
      <c r="V19" s="92"/>
      <c r="W19" s="92"/>
      <c r="X19" s="92"/>
      <c r="Y19" s="92"/>
      <c r="Z19" s="92"/>
      <c r="AA19" s="92"/>
      <c r="AX19" s="73"/>
      <c r="AY19" s="14" t="s">
        <v>63</v>
      </c>
      <c r="AZ19" s="3"/>
      <c r="BA19" s="3"/>
      <c r="BB19" s="3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CQ19"/>
      <c r="CR19" s="34" t="s">
        <v>10</v>
      </c>
      <c r="CS19" s="35">
        <v>26.459038239999998</v>
      </c>
      <c r="CT19" s="36">
        <v>858.23695017999796</v>
      </c>
      <c r="CU19" s="37">
        <v>72</v>
      </c>
      <c r="CV19" s="37">
        <v>1206</v>
      </c>
      <c r="CW19" s="37">
        <v>917</v>
      </c>
      <c r="CX19" s="37">
        <v>16148</v>
      </c>
      <c r="CY19" s="37"/>
      <c r="CZ19" s="37"/>
      <c r="DA19" s="37"/>
      <c r="DB19" s="37"/>
      <c r="DC19" s="37" t="s">
        <v>19</v>
      </c>
    </row>
    <row r="20" spans="2:107" ht="14.45" customHeight="1" x14ac:dyDescent="0.35">
      <c r="B20" s="8" t="s">
        <v>10</v>
      </c>
      <c r="C20" s="9"/>
      <c r="D20" s="9"/>
      <c r="E20" s="90">
        <f t="shared" si="0"/>
        <v>754463113.94999802</v>
      </c>
      <c r="F20" s="90"/>
      <c r="G20" s="90"/>
      <c r="H20" s="90"/>
      <c r="I20" s="90"/>
      <c r="J20" s="90"/>
      <c r="K20" s="17"/>
      <c r="L20" s="91">
        <v>103773836.22999993</v>
      </c>
      <c r="M20" s="91"/>
      <c r="N20" s="91"/>
      <c r="O20" s="91"/>
      <c r="P20" s="91"/>
      <c r="Q20" s="91"/>
      <c r="R20" s="91"/>
      <c r="S20" s="91"/>
      <c r="U20" s="92">
        <v>858236950.17999792</v>
      </c>
      <c r="V20" s="92"/>
      <c r="W20" s="92"/>
      <c r="X20" s="92"/>
      <c r="Y20" s="92"/>
      <c r="Z20" s="92"/>
      <c r="AA20" s="92"/>
      <c r="AX20" s="73"/>
      <c r="AY20" s="99" t="s">
        <v>11</v>
      </c>
      <c r="AZ20" s="99"/>
      <c r="BA20" s="99"/>
      <c r="BB20" s="99"/>
      <c r="BC20" s="100" t="s">
        <v>17</v>
      </c>
      <c r="BD20" s="100"/>
      <c r="BE20" s="100"/>
      <c r="BF20" s="100"/>
      <c r="BG20" s="100"/>
      <c r="BH20" s="101" t="s">
        <v>64</v>
      </c>
      <c r="BI20" s="101"/>
      <c r="BJ20" s="101"/>
      <c r="BK20" s="101"/>
      <c r="BL20" s="101"/>
      <c r="BM20" s="101"/>
      <c r="BN20" s="101"/>
      <c r="BO20" s="101"/>
      <c r="BP20" s="101"/>
      <c r="BQ20" s="102" t="s">
        <v>18</v>
      </c>
      <c r="BR20" s="102"/>
      <c r="BS20" s="102"/>
      <c r="BT20" s="102"/>
      <c r="BU20" s="102"/>
      <c r="BV20" s="102"/>
      <c r="BW20" s="102"/>
      <c r="CQ20"/>
      <c r="DC20" s="29" t="s">
        <v>20</v>
      </c>
    </row>
    <row r="21" spans="2:107" ht="14.45" customHeight="1" x14ac:dyDescent="0.35">
      <c r="B21" s="8" t="s">
        <v>51</v>
      </c>
      <c r="C21" s="9"/>
      <c r="D21" s="9"/>
      <c r="E21" s="108">
        <v>784258688.96999502</v>
      </c>
      <c r="F21" s="108"/>
      <c r="G21" s="108"/>
      <c r="H21" s="108"/>
      <c r="I21" s="108"/>
      <c r="J21" s="108"/>
      <c r="K21" s="62"/>
      <c r="L21" s="109">
        <v>99126175.950000301</v>
      </c>
      <c r="M21" s="109"/>
      <c r="N21" s="109"/>
      <c r="O21" s="109"/>
      <c r="P21" s="109"/>
      <c r="Q21" s="109"/>
      <c r="R21" s="109"/>
      <c r="S21" s="109"/>
      <c r="T21" s="63"/>
      <c r="U21" s="85">
        <v>883384864.91999495</v>
      </c>
      <c r="V21" s="85"/>
      <c r="W21" s="85"/>
      <c r="X21" s="85"/>
      <c r="Y21" s="85"/>
      <c r="Z21" s="85"/>
      <c r="AA21" s="85"/>
      <c r="AX21" s="73"/>
      <c r="AY21" s="78" t="s">
        <v>6</v>
      </c>
      <c r="AZ21" s="78"/>
      <c r="BA21" s="78"/>
      <c r="BB21" s="78"/>
      <c r="BC21" s="105">
        <v>0.51190000000000002</v>
      </c>
      <c r="BD21" s="106"/>
      <c r="BE21" s="106"/>
      <c r="BF21" s="106"/>
      <c r="BG21" s="106"/>
      <c r="BH21" s="107">
        <f t="shared" ref="BH21:BH26" si="4">SUM((-L16*3/23)+L16)</f>
        <v>97173817.434782654</v>
      </c>
      <c r="BI21" s="107"/>
      <c r="BJ21" s="107"/>
      <c r="BK21" s="107"/>
      <c r="BL21" s="107"/>
      <c r="BM21" s="107"/>
      <c r="BN21" s="107"/>
      <c r="BO21" s="107"/>
      <c r="BP21" s="107"/>
      <c r="BQ21" s="82">
        <f>BH21*BC21</f>
        <v>49743277.144865245</v>
      </c>
      <c r="BR21" s="82"/>
      <c r="BS21" s="82"/>
      <c r="BT21" s="82"/>
      <c r="BU21" s="82"/>
      <c r="BV21" s="82"/>
      <c r="BW21" s="82"/>
      <c r="CQ21"/>
      <c r="CR21" s="39" t="s">
        <v>12</v>
      </c>
      <c r="DC21" s="29" t="s">
        <v>21</v>
      </c>
    </row>
    <row r="22" spans="2:107" ht="14.45" customHeight="1" x14ac:dyDescent="0.35">
      <c r="B22" s="8"/>
      <c r="C22" s="9"/>
      <c r="D22" s="9"/>
      <c r="E22" s="16"/>
      <c r="F22" s="16"/>
      <c r="G22" s="16"/>
      <c r="H22" s="16"/>
      <c r="I22" s="16"/>
      <c r="J22" s="16"/>
      <c r="K22" s="17"/>
      <c r="L22" s="12"/>
      <c r="M22" s="12"/>
      <c r="N22" s="12"/>
      <c r="O22" s="12"/>
      <c r="P22" s="12"/>
      <c r="Q22" s="12"/>
      <c r="R22" s="12"/>
      <c r="S22" s="12"/>
      <c r="U22" s="10"/>
      <c r="V22" s="10"/>
      <c r="W22" s="10"/>
      <c r="X22" s="10"/>
      <c r="Y22" s="10"/>
      <c r="Z22" s="10"/>
      <c r="AA22" s="10"/>
      <c r="AX22" s="73"/>
      <c r="AY22" s="78" t="s">
        <v>7</v>
      </c>
      <c r="AZ22" s="78"/>
      <c r="BA22" s="78"/>
      <c r="BB22" s="78"/>
      <c r="BC22" s="105">
        <v>0.53276256998506077</v>
      </c>
      <c r="BD22" s="106"/>
      <c r="BE22" s="106"/>
      <c r="BF22" s="106"/>
      <c r="BG22" s="106"/>
      <c r="BH22" s="107">
        <f t="shared" si="4"/>
        <v>93615014.991304323</v>
      </c>
      <c r="BI22" s="107"/>
      <c r="BJ22" s="107"/>
      <c r="BK22" s="107"/>
      <c r="BL22" s="107"/>
      <c r="BM22" s="107"/>
      <c r="BN22" s="107"/>
      <c r="BO22" s="107"/>
      <c r="BP22" s="107"/>
      <c r="BQ22" s="82">
        <f>BH22*BC22</f>
        <v>49874575.975957282</v>
      </c>
      <c r="BR22" s="82"/>
      <c r="BS22" s="82"/>
      <c r="BT22" s="82"/>
      <c r="BU22" s="82"/>
      <c r="BV22" s="82"/>
      <c r="BW22" s="82"/>
      <c r="CQ22"/>
      <c r="CR22" s="40" t="s">
        <v>11</v>
      </c>
      <c r="CS22" s="40" t="s">
        <v>25</v>
      </c>
      <c r="CT22" s="40" t="s">
        <v>26</v>
      </c>
      <c r="CU22" s="40" t="s">
        <v>27</v>
      </c>
      <c r="CV22" s="40"/>
      <c r="CW22" s="40"/>
      <c r="CX22" s="41" t="s">
        <v>28</v>
      </c>
      <c r="CY22" s="40" t="s">
        <v>0</v>
      </c>
      <c r="CZ22" s="40" t="s">
        <v>29</v>
      </c>
      <c r="DA22" s="40" t="s">
        <v>30</v>
      </c>
      <c r="DC22" s="29" t="s">
        <v>22</v>
      </c>
    </row>
    <row r="23" spans="2:107" ht="14.45" customHeight="1" x14ac:dyDescent="0.35">
      <c r="B23" s="14" t="s">
        <v>14</v>
      </c>
      <c r="AX23" s="73"/>
      <c r="AY23" s="78" t="s">
        <v>8</v>
      </c>
      <c r="AZ23" s="78"/>
      <c r="BA23" s="78"/>
      <c r="BB23" s="78"/>
      <c r="BC23" s="105">
        <v>0.54203737902710358</v>
      </c>
      <c r="BD23" s="106"/>
      <c r="BE23" s="106"/>
      <c r="BF23" s="106"/>
      <c r="BG23" s="106"/>
      <c r="BH23" s="107">
        <f t="shared" si="4"/>
        <v>91595791.147826076</v>
      </c>
      <c r="BI23" s="107"/>
      <c r="BJ23" s="107"/>
      <c r="BK23" s="107"/>
      <c r="BL23" s="107"/>
      <c r="BM23" s="107"/>
      <c r="BN23" s="107"/>
      <c r="BO23" s="107"/>
      <c r="BP23" s="107"/>
      <c r="BQ23" s="82">
        <f t="shared" ref="BQ23:BQ25" si="5">BH23*BC23</f>
        <v>49648342.563681625</v>
      </c>
      <c r="BR23" s="82"/>
      <c r="BS23" s="82"/>
      <c r="BT23" s="82"/>
      <c r="BU23" s="82"/>
      <c r="BV23" s="82"/>
      <c r="BW23" s="82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9"/>
      <c r="CO23" s="9"/>
      <c r="CP23" s="9"/>
      <c r="CQ23"/>
      <c r="CR23" s="34" t="s">
        <v>7</v>
      </c>
      <c r="CS23" s="42">
        <v>12025744.039999999</v>
      </c>
      <c r="CT23" s="42">
        <v>10744030.82</v>
      </c>
      <c r="CU23" s="42">
        <v>11552268.050000001</v>
      </c>
      <c r="CV23" s="40"/>
      <c r="CW23" s="40"/>
      <c r="CX23" s="41">
        <v>22296298.870000001</v>
      </c>
      <c r="CY23" s="43">
        <v>25640743.7005</v>
      </c>
      <c r="CZ23" s="44">
        <v>0.53936055083029122</v>
      </c>
      <c r="DA23" s="44">
        <v>0.5181249191785704</v>
      </c>
      <c r="DC23" s="29"/>
    </row>
    <row r="24" spans="2:107" ht="14.45" customHeight="1" x14ac:dyDescent="0.35">
      <c r="B24" s="4" t="s">
        <v>11</v>
      </c>
      <c r="C24" s="4"/>
      <c r="D24" s="4"/>
      <c r="E24" s="102" t="s">
        <v>48</v>
      </c>
      <c r="F24" s="102"/>
      <c r="G24" s="102"/>
      <c r="H24" s="102"/>
      <c r="I24" s="102"/>
      <c r="J24" s="102"/>
      <c r="K24" s="4"/>
      <c r="L24" s="89" t="s">
        <v>47</v>
      </c>
      <c r="M24" s="89"/>
      <c r="N24" s="89"/>
      <c r="O24" s="89"/>
      <c r="P24" s="89"/>
      <c r="Q24" s="89"/>
      <c r="R24" s="89"/>
      <c r="S24" s="89"/>
      <c r="U24" s="102" t="s">
        <v>24</v>
      </c>
      <c r="V24" s="102"/>
      <c r="W24" s="102"/>
      <c r="X24" s="102"/>
      <c r="Y24" s="102"/>
      <c r="Z24" s="102"/>
      <c r="AA24" s="102"/>
      <c r="AX24" s="73"/>
      <c r="AY24" s="78" t="s">
        <v>9</v>
      </c>
      <c r="AZ24" s="78"/>
      <c r="BA24" s="78"/>
      <c r="BB24" s="78"/>
      <c r="BC24" s="105">
        <v>0.55457351145405365</v>
      </c>
      <c r="BD24" s="106"/>
      <c r="BE24" s="106"/>
      <c r="BF24" s="106"/>
      <c r="BG24" s="106"/>
      <c r="BH24" s="107">
        <f t="shared" si="4"/>
        <v>92345190.843478292</v>
      </c>
      <c r="BI24" s="107"/>
      <c r="BJ24" s="107"/>
      <c r="BK24" s="107"/>
      <c r="BL24" s="107"/>
      <c r="BM24" s="107"/>
      <c r="BN24" s="107"/>
      <c r="BO24" s="107"/>
      <c r="BP24" s="107"/>
      <c r="BQ24" s="82">
        <f t="shared" si="5"/>
        <v>51212196.751962475</v>
      </c>
      <c r="BR24" s="82"/>
      <c r="BS24" s="82"/>
      <c r="BT24" s="82"/>
      <c r="BU24" s="82"/>
      <c r="BV24" s="82"/>
      <c r="BW24" s="82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Q24"/>
      <c r="CR24" s="34" t="s">
        <v>8</v>
      </c>
      <c r="CS24" s="42">
        <v>11832564.1</v>
      </c>
      <c r="CT24" s="42">
        <v>10900923.229999999</v>
      </c>
      <c r="CU24" s="42">
        <v>11939489.23</v>
      </c>
      <c r="CV24" s="40"/>
      <c r="CW24" s="40"/>
      <c r="CX24" s="41">
        <v>22840412.460000001</v>
      </c>
      <c r="CY24" s="43">
        <v>26266474.329</v>
      </c>
      <c r="CZ24" s="44">
        <v>0.518053871431707</v>
      </c>
      <c r="DA24" s="44">
        <v>0.52273527244349949</v>
      </c>
      <c r="DC24" s="29" t="s">
        <v>31</v>
      </c>
    </row>
    <row r="25" spans="2:107" ht="14.45" customHeight="1" x14ac:dyDescent="0.35">
      <c r="B25" s="8" t="s">
        <v>2</v>
      </c>
      <c r="C25" s="9"/>
      <c r="D25" s="9"/>
      <c r="E25" s="110">
        <f t="shared" ref="E25:E33" si="6">U25-L25</f>
        <v>1190</v>
      </c>
      <c r="F25" s="110"/>
      <c r="G25" s="110"/>
      <c r="H25" s="110"/>
      <c r="I25" s="110"/>
      <c r="J25" s="110"/>
      <c r="K25" s="68"/>
      <c r="L25" s="111">
        <v>362</v>
      </c>
      <c r="M25" s="111"/>
      <c r="N25" s="111"/>
      <c r="O25" s="111"/>
      <c r="P25" s="111"/>
      <c r="Q25" s="111"/>
      <c r="R25" s="111"/>
      <c r="S25" s="111"/>
      <c r="T25" s="69"/>
      <c r="U25" s="112">
        <v>1552</v>
      </c>
      <c r="V25" s="112"/>
      <c r="W25" s="112"/>
      <c r="X25" s="112"/>
      <c r="Y25" s="112"/>
      <c r="Z25" s="112"/>
      <c r="AA25" s="112"/>
      <c r="AX25" s="73"/>
      <c r="AY25" s="78" t="s">
        <v>10</v>
      </c>
      <c r="AZ25" s="78"/>
      <c r="BA25" s="78"/>
      <c r="BB25" s="78"/>
      <c r="BC25" s="105">
        <v>0.53765928338607194</v>
      </c>
      <c r="BD25" s="106"/>
      <c r="BE25" s="106"/>
      <c r="BF25" s="106"/>
      <c r="BG25" s="106"/>
      <c r="BH25" s="107">
        <f t="shared" si="4"/>
        <v>90238118.460869506</v>
      </c>
      <c r="BI25" s="107"/>
      <c r="BJ25" s="107"/>
      <c r="BK25" s="107"/>
      <c r="BL25" s="107"/>
      <c r="BM25" s="107"/>
      <c r="BN25" s="107"/>
      <c r="BO25" s="107"/>
      <c r="BP25" s="107"/>
      <c r="BQ25" s="82">
        <f t="shared" si="5"/>
        <v>48517362.105778567</v>
      </c>
      <c r="BR25" s="82"/>
      <c r="BS25" s="82"/>
      <c r="BT25" s="82"/>
      <c r="BU25" s="82"/>
      <c r="BV25" s="82"/>
      <c r="BW25" s="82"/>
      <c r="BX25" s="26"/>
      <c r="BY25" s="26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26"/>
      <c r="CL25" s="26"/>
      <c r="CM25" s="26"/>
      <c r="CQ25"/>
      <c r="CR25" s="34" t="s">
        <v>9</v>
      </c>
      <c r="CS25" s="42">
        <v>11164771.689999999</v>
      </c>
      <c r="CT25" s="42">
        <v>10461859.620000001</v>
      </c>
      <c r="CU25" s="42">
        <v>11219658.250000002</v>
      </c>
      <c r="CV25" s="40"/>
      <c r="CW25" s="40"/>
      <c r="CX25" s="41">
        <v>21681517.870000005</v>
      </c>
      <c r="CY25" s="43">
        <v>24933745.550500002</v>
      </c>
      <c r="CZ25" s="44">
        <v>0.51494419149723469</v>
      </c>
      <c r="DA25" s="44">
        <v>0.51747568215804074</v>
      </c>
      <c r="DC25" s="29" t="s">
        <v>31</v>
      </c>
    </row>
    <row r="26" spans="2:107" ht="14.45" customHeight="1" x14ac:dyDescent="0.35">
      <c r="B26" s="8" t="s">
        <v>3</v>
      </c>
      <c r="C26" s="9"/>
      <c r="D26" s="9"/>
      <c r="E26" s="110">
        <f t="shared" si="6"/>
        <v>1156</v>
      </c>
      <c r="F26" s="110"/>
      <c r="G26" s="110"/>
      <c r="H26" s="110"/>
      <c r="I26" s="110"/>
      <c r="J26" s="110"/>
      <c r="K26" s="68"/>
      <c r="L26" s="111">
        <v>337</v>
      </c>
      <c r="M26" s="111"/>
      <c r="N26" s="111"/>
      <c r="O26" s="111"/>
      <c r="P26" s="111"/>
      <c r="Q26" s="111"/>
      <c r="R26" s="111"/>
      <c r="S26" s="111"/>
      <c r="T26" s="69"/>
      <c r="U26" s="112">
        <v>1493</v>
      </c>
      <c r="V26" s="112"/>
      <c r="W26" s="112"/>
      <c r="X26" s="112"/>
      <c r="Y26" s="112"/>
      <c r="Z26" s="112"/>
      <c r="AA26" s="112"/>
      <c r="AX26" s="73"/>
      <c r="AY26" s="78" t="s">
        <v>51</v>
      </c>
      <c r="AZ26" s="78"/>
      <c r="BA26" s="78"/>
      <c r="BB26" s="78"/>
      <c r="BC26" s="113">
        <v>0.51</v>
      </c>
      <c r="BD26" s="114"/>
      <c r="BE26" s="114"/>
      <c r="BF26" s="114"/>
      <c r="BG26" s="114"/>
      <c r="BH26" s="107">
        <f t="shared" si="4"/>
        <v>86196674.739130691</v>
      </c>
      <c r="BI26" s="107"/>
      <c r="BJ26" s="107"/>
      <c r="BK26" s="107"/>
      <c r="BL26" s="107"/>
      <c r="BM26" s="107"/>
      <c r="BN26" s="107"/>
      <c r="BO26" s="107"/>
      <c r="BP26" s="107"/>
      <c r="BQ26" s="95">
        <f t="shared" ref="BQ26" si="7">BC26*BH26</f>
        <v>43960304.116956651</v>
      </c>
      <c r="BR26" s="95"/>
      <c r="BS26" s="95"/>
      <c r="BT26" s="95"/>
      <c r="BU26" s="95"/>
      <c r="BV26" s="95"/>
      <c r="BW26" s="95"/>
      <c r="BX26" s="9"/>
      <c r="BY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Q26"/>
      <c r="CR26" s="34" t="s">
        <v>10</v>
      </c>
      <c r="CS26" s="42">
        <v>5904298.0899999989</v>
      </c>
      <c r="CT26" s="42">
        <v>5662029.9100000011</v>
      </c>
      <c r="CU26" s="42">
        <v>6038594.459999999</v>
      </c>
      <c r="CV26" s="40"/>
      <c r="CW26" s="40"/>
      <c r="CX26" s="41">
        <v>11700624.370000001</v>
      </c>
      <c r="CY26" s="43">
        <v>13455718.0255</v>
      </c>
      <c r="CZ26" s="44">
        <v>0.50461393369215546</v>
      </c>
      <c r="DA26" s="44">
        <v>0.51609164340688929</v>
      </c>
      <c r="DC26" s="29" t="s">
        <v>16</v>
      </c>
    </row>
    <row r="27" spans="2:107" ht="14.45" customHeight="1" x14ac:dyDescent="0.55000000000000004">
      <c r="B27" s="8" t="s">
        <v>4</v>
      </c>
      <c r="C27" s="9"/>
      <c r="D27" s="9"/>
      <c r="E27" s="110">
        <f t="shared" si="6"/>
        <v>1123</v>
      </c>
      <c r="F27" s="110"/>
      <c r="G27" s="110"/>
      <c r="H27" s="110"/>
      <c r="I27" s="110"/>
      <c r="J27" s="110"/>
      <c r="K27" s="68"/>
      <c r="L27" s="111">
        <v>326</v>
      </c>
      <c r="M27" s="111"/>
      <c r="N27" s="111"/>
      <c r="O27" s="111"/>
      <c r="P27" s="111"/>
      <c r="Q27" s="111"/>
      <c r="R27" s="111"/>
      <c r="S27" s="111"/>
      <c r="T27" s="69"/>
      <c r="U27" s="112">
        <v>1449</v>
      </c>
      <c r="V27" s="112"/>
      <c r="W27" s="112"/>
      <c r="X27" s="112"/>
      <c r="Y27" s="112"/>
      <c r="Z27" s="112"/>
      <c r="AA27" s="112"/>
      <c r="AX27" s="73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Q27"/>
      <c r="CR27" s="45"/>
      <c r="CS27" s="42"/>
      <c r="CT27" s="42"/>
      <c r="CU27" s="42"/>
      <c r="CV27" s="40"/>
      <c r="CW27" s="40"/>
      <c r="CX27" s="41"/>
      <c r="CY27" s="43"/>
      <c r="CZ27" s="44"/>
      <c r="DA27" s="44"/>
      <c r="DC27" s="29" t="s">
        <v>19</v>
      </c>
    </row>
    <row r="28" spans="2:107" ht="14.45" customHeight="1" x14ac:dyDescent="0.35">
      <c r="B28" s="8" t="s">
        <v>5</v>
      </c>
      <c r="C28" s="9"/>
      <c r="D28" s="9"/>
      <c r="E28" s="110">
        <f t="shared" si="6"/>
        <v>1089</v>
      </c>
      <c r="F28" s="110"/>
      <c r="G28" s="110"/>
      <c r="H28" s="110"/>
      <c r="I28" s="110"/>
      <c r="J28" s="110"/>
      <c r="K28" s="68"/>
      <c r="L28" s="111">
        <v>319</v>
      </c>
      <c r="M28" s="111"/>
      <c r="N28" s="111"/>
      <c r="O28" s="111"/>
      <c r="P28" s="111"/>
      <c r="Q28" s="111"/>
      <c r="R28" s="111"/>
      <c r="S28" s="111"/>
      <c r="T28" s="69"/>
      <c r="U28" s="112">
        <v>1408</v>
      </c>
      <c r="V28" s="112"/>
      <c r="W28" s="112"/>
      <c r="X28" s="112"/>
      <c r="Y28" s="112"/>
      <c r="Z28" s="112"/>
      <c r="AA28" s="112"/>
      <c r="AX28" s="73"/>
      <c r="AY28" s="14" t="s">
        <v>73</v>
      </c>
      <c r="AZ28" s="3"/>
      <c r="BA28" s="3"/>
      <c r="BB28" s="3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CQ28"/>
      <c r="DC28" s="29" t="s">
        <v>20</v>
      </c>
    </row>
    <row r="29" spans="2:107" ht="14.45" customHeight="1" x14ac:dyDescent="0.35">
      <c r="B29" s="8" t="s">
        <v>6</v>
      </c>
      <c r="C29" s="9"/>
      <c r="D29" s="9"/>
      <c r="E29" s="110">
        <f t="shared" si="6"/>
        <v>1048</v>
      </c>
      <c r="F29" s="110"/>
      <c r="G29" s="110"/>
      <c r="H29" s="110"/>
      <c r="I29" s="110"/>
      <c r="J29" s="110"/>
      <c r="K29" s="68"/>
      <c r="L29" s="111">
        <v>317</v>
      </c>
      <c r="M29" s="111"/>
      <c r="N29" s="111"/>
      <c r="O29" s="111"/>
      <c r="P29" s="111"/>
      <c r="Q29" s="111"/>
      <c r="R29" s="111"/>
      <c r="S29" s="111"/>
      <c r="T29" s="69"/>
      <c r="U29" s="112">
        <v>1365</v>
      </c>
      <c r="V29" s="112"/>
      <c r="W29" s="112"/>
      <c r="X29" s="112"/>
      <c r="Y29" s="112"/>
      <c r="Z29" s="112"/>
      <c r="AA29" s="112"/>
      <c r="AX29" s="73"/>
      <c r="AY29" s="99" t="s">
        <v>11</v>
      </c>
      <c r="AZ29" s="99"/>
      <c r="BA29" s="99"/>
      <c r="BB29" s="99"/>
      <c r="BC29" s="100" t="s">
        <v>17</v>
      </c>
      <c r="BD29" s="100"/>
      <c r="BE29" s="100"/>
      <c r="BF29" s="100"/>
      <c r="BG29" s="100"/>
      <c r="BH29" s="101" t="s">
        <v>64</v>
      </c>
      <c r="BI29" s="101"/>
      <c r="BJ29" s="101"/>
      <c r="BK29" s="101"/>
      <c r="BL29" s="101"/>
      <c r="BM29" s="101"/>
      <c r="BN29" s="101"/>
      <c r="BO29" s="101"/>
      <c r="BP29" s="101"/>
      <c r="BQ29" s="102" t="s">
        <v>18</v>
      </c>
      <c r="BR29" s="102"/>
      <c r="BS29" s="102"/>
      <c r="BT29" s="102"/>
      <c r="BU29" s="102"/>
      <c r="BV29" s="102"/>
      <c r="BW29" s="102"/>
      <c r="CQ29"/>
      <c r="CR29" s="39" t="s">
        <v>23</v>
      </c>
      <c r="DC29" s="29" t="s">
        <v>21</v>
      </c>
    </row>
    <row r="30" spans="2:107" ht="14.45" customHeight="1" x14ac:dyDescent="0.35">
      <c r="B30" s="8" t="s">
        <v>7</v>
      </c>
      <c r="C30" s="9"/>
      <c r="D30" s="9"/>
      <c r="E30" s="110">
        <f t="shared" si="6"/>
        <v>1022</v>
      </c>
      <c r="F30" s="110"/>
      <c r="G30" s="110"/>
      <c r="H30" s="110"/>
      <c r="I30" s="110"/>
      <c r="J30" s="110"/>
      <c r="K30" s="68"/>
      <c r="L30" s="111">
        <v>299</v>
      </c>
      <c r="M30" s="111"/>
      <c r="N30" s="111"/>
      <c r="O30" s="111"/>
      <c r="P30" s="111"/>
      <c r="Q30" s="111"/>
      <c r="R30" s="111"/>
      <c r="S30" s="111"/>
      <c r="T30" s="69"/>
      <c r="U30" s="112">
        <v>1321</v>
      </c>
      <c r="V30" s="112"/>
      <c r="W30" s="112"/>
      <c r="X30" s="112"/>
      <c r="Y30" s="112"/>
      <c r="Z30" s="112"/>
      <c r="AA30" s="112"/>
      <c r="AX30" s="73"/>
      <c r="AY30" s="78" t="s">
        <v>6</v>
      </c>
      <c r="AZ30" s="78"/>
      <c r="BA30" s="78"/>
      <c r="BB30" s="78"/>
      <c r="BC30" s="105">
        <f>BQ30/BH30</f>
        <v>0.43031671865824522</v>
      </c>
      <c r="BD30" s="106"/>
      <c r="BE30" s="106"/>
      <c r="BF30" s="106"/>
      <c r="BG30" s="106"/>
      <c r="BH30" s="107">
        <f t="shared" ref="BH30:BH35" si="8">BH12+BH21</f>
        <v>730547395.86956441</v>
      </c>
      <c r="BI30" s="107"/>
      <c r="BJ30" s="107"/>
      <c r="BK30" s="107"/>
      <c r="BL30" s="107"/>
      <c r="BM30" s="107"/>
      <c r="BN30" s="107"/>
      <c r="BO30" s="107"/>
      <c r="BP30" s="107"/>
      <c r="BQ30" s="82">
        <f t="shared" ref="BQ30:BQ35" si="9">BQ12+BQ21</f>
        <v>314366758.21491706</v>
      </c>
      <c r="BR30" s="82"/>
      <c r="BS30" s="82"/>
      <c r="BT30" s="82"/>
      <c r="BU30" s="82"/>
      <c r="BV30" s="82"/>
      <c r="BW30" s="82"/>
      <c r="CQ30"/>
      <c r="CR30" s="40" t="s">
        <v>11</v>
      </c>
      <c r="CS30" s="40" t="s">
        <v>25</v>
      </c>
      <c r="CT30" s="40" t="s">
        <v>26</v>
      </c>
      <c r="CU30" s="40" t="s">
        <v>27</v>
      </c>
      <c r="CV30" s="40"/>
      <c r="CW30" s="40"/>
      <c r="CX30" s="41" t="s">
        <v>28</v>
      </c>
      <c r="CY30" s="40" t="s">
        <v>0</v>
      </c>
      <c r="CZ30" s="40" t="s">
        <v>29</v>
      </c>
      <c r="DA30" s="40" t="s">
        <v>30</v>
      </c>
      <c r="DC30" s="29" t="s">
        <v>22</v>
      </c>
    </row>
    <row r="31" spans="2:107" ht="14.45" customHeight="1" x14ac:dyDescent="0.35">
      <c r="B31" s="8" t="s">
        <v>8</v>
      </c>
      <c r="C31" s="9"/>
      <c r="D31" s="9"/>
      <c r="E31" s="110">
        <f t="shared" si="6"/>
        <v>997</v>
      </c>
      <c r="F31" s="110"/>
      <c r="G31" s="110"/>
      <c r="H31" s="110"/>
      <c r="I31" s="110"/>
      <c r="J31" s="110"/>
      <c r="K31" s="68"/>
      <c r="L31" s="111">
        <v>279</v>
      </c>
      <c r="M31" s="111"/>
      <c r="N31" s="111"/>
      <c r="O31" s="111"/>
      <c r="P31" s="111"/>
      <c r="Q31" s="111"/>
      <c r="R31" s="111"/>
      <c r="S31" s="111"/>
      <c r="T31" s="69"/>
      <c r="U31" s="112">
        <v>1276</v>
      </c>
      <c r="V31" s="112"/>
      <c r="W31" s="112"/>
      <c r="X31" s="112"/>
      <c r="Y31" s="112"/>
      <c r="Z31" s="112"/>
      <c r="AA31" s="112"/>
      <c r="AX31" s="73"/>
      <c r="AY31" s="78" t="s">
        <v>7</v>
      </c>
      <c r="AZ31" s="78"/>
      <c r="BA31" s="78"/>
      <c r="BB31" s="78"/>
      <c r="BC31" s="105">
        <f t="shared" ref="BC31:BC35" si="10">BQ31/BH31</f>
        <v>0.43591213189682376</v>
      </c>
      <c r="BD31" s="106"/>
      <c r="BE31" s="106"/>
      <c r="BF31" s="106"/>
      <c r="BG31" s="106"/>
      <c r="BH31" s="107">
        <f t="shared" si="8"/>
        <v>705725093.18260837</v>
      </c>
      <c r="BI31" s="107"/>
      <c r="BJ31" s="107"/>
      <c r="BK31" s="107"/>
      <c r="BL31" s="107"/>
      <c r="BM31" s="107"/>
      <c r="BN31" s="107"/>
      <c r="BO31" s="107"/>
      <c r="BP31" s="107"/>
      <c r="BQ31" s="82">
        <f t="shared" si="9"/>
        <v>307634129.90231544</v>
      </c>
      <c r="BR31" s="82"/>
      <c r="BS31" s="82"/>
      <c r="BT31" s="82"/>
      <c r="BU31" s="82"/>
      <c r="BV31" s="82"/>
      <c r="BW31" s="82"/>
      <c r="CQ31"/>
      <c r="CR31" s="34" t="s">
        <v>7</v>
      </c>
      <c r="CS31" s="42">
        <v>48876664.089999989</v>
      </c>
      <c r="CT31" s="42">
        <v>41913907.821000017</v>
      </c>
      <c r="CU31" s="42">
        <v>49828017.838999979</v>
      </c>
      <c r="CV31" s="40"/>
      <c r="CW31" s="40"/>
      <c r="CX31" s="41">
        <v>91741925.659999996</v>
      </c>
      <c r="CY31" s="46">
        <v>105503214.50899999</v>
      </c>
      <c r="CZ31" s="44">
        <v>0.53276256998506077</v>
      </c>
      <c r="DA31" s="44">
        <v>0.54313246076461286</v>
      </c>
      <c r="DC31" s="29"/>
    </row>
    <row r="32" spans="2:107" ht="14.45" customHeight="1" x14ac:dyDescent="0.35">
      <c r="B32" s="8" t="s">
        <v>9</v>
      </c>
      <c r="C32" s="9"/>
      <c r="D32" s="9"/>
      <c r="E32" s="110">
        <f t="shared" si="6"/>
        <v>966</v>
      </c>
      <c r="F32" s="110"/>
      <c r="G32" s="110"/>
      <c r="H32" s="110"/>
      <c r="I32" s="110"/>
      <c r="J32" s="110"/>
      <c r="K32" s="68"/>
      <c r="L32" s="111">
        <v>272</v>
      </c>
      <c r="M32" s="111"/>
      <c r="N32" s="111"/>
      <c r="O32" s="111"/>
      <c r="P32" s="111"/>
      <c r="Q32" s="111"/>
      <c r="R32" s="111"/>
      <c r="S32" s="111"/>
      <c r="T32" s="69"/>
      <c r="U32" s="112">
        <v>1238</v>
      </c>
      <c r="V32" s="112"/>
      <c r="W32" s="112"/>
      <c r="X32" s="112"/>
      <c r="Y32" s="112"/>
      <c r="Z32" s="112"/>
      <c r="AA32" s="112"/>
      <c r="AX32" s="73"/>
      <c r="AY32" s="78" t="s">
        <v>8</v>
      </c>
      <c r="AZ32" s="78"/>
      <c r="BA32" s="78"/>
      <c r="BB32" s="78"/>
      <c r="BC32" s="105">
        <f t="shared" si="10"/>
        <v>0.43523336889756098</v>
      </c>
      <c r="BD32" s="106"/>
      <c r="BE32" s="106"/>
      <c r="BF32" s="106"/>
      <c r="BG32" s="106"/>
      <c r="BH32" s="107">
        <f t="shared" si="8"/>
        <v>705577546.57391202</v>
      </c>
      <c r="BI32" s="107"/>
      <c r="BJ32" s="107"/>
      <c r="BK32" s="107"/>
      <c r="BL32" s="107"/>
      <c r="BM32" s="107"/>
      <c r="BN32" s="107"/>
      <c r="BO32" s="107"/>
      <c r="BP32" s="107"/>
      <c r="BQ32" s="82">
        <f t="shared" si="9"/>
        <v>307090892.61383945</v>
      </c>
      <c r="BR32" s="82"/>
      <c r="BS32" s="82"/>
      <c r="BT32" s="82"/>
      <c r="BU32" s="82"/>
      <c r="BV32" s="82"/>
      <c r="BW32" s="82"/>
      <c r="CQ32"/>
      <c r="CR32" s="34" t="s">
        <v>8</v>
      </c>
      <c r="CS32" s="42">
        <v>48556647.969999991</v>
      </c>
      <c r="CT32" s="42">
        <v>40925378.550000004</v>
      </c>
      <c r="CU32" s="42">
        <v>48656354.829999998</v>
      </c>
      <c r="CV32" s="40"/>
      <c r="CW32" s="40"/>
      <c r="CX32" s="41">
        <v>89581733.379999995</v>
      </c>
      <c r="CY32" s="46">
        <v>103018993.38699998</v>
      </c>
      <c r="CZ32" s="44">
        <v>0.54203737902710358</v>
      </c>
      <c r="DA32" s="44">
        <v>0.54315040571500051</v>
      </c>
      <c r="DC32" s="29"/>
    </row>
    <row r="33" spans="2:107" ht="14.45" customHeight="1" x14ac:dyDescent="0.35">
      <c r="B33" s="8" t="s">
        <v>10</v>
      </c>
      <c r="C33" s="9"/>
      <c r="D33" s="9"/>
      <c r="E33" s="110">
        <f t="shared" si="6"/>
        <v>954</v>
      </c>
      <c r="F33" s="110"/>
      <c r="G33" s="110"/>
      <c r="H33" s="110"/>
      <c r="I33" s="110"/>
      <c r="J33" s="110"/>
      <c r="K33" s="68"/>
      <c r="L33" s="111">
        <v>252</v>
      </c>
      <c r="M33" s="111"/>
      <c r="N33" s="111"/>
      <c r="O33" s="111"/>
      <c r="P33" s="111"/>
      <c r="Q33" s="111"/>
      <c r="R33" s="111"/>
      <c r="S33" s="111"/>
      <c r="T33" s="69"/>
      <c r="U33" s="112">
        <v>1206</v>
      </c>
      <c r="V33" s="112"/>
      <c r="W33" s="112"/>
      <c r="X33" s="112"/>
      <c r="Y33" s="112"/>
      <c r="Z33" s="112"/>
      <c r="AA33" s="112"/>
      <c r="AX33" s="73"/>
      <c r="AY33" s="78" t="s">
        <v>9</v>
      </c>
      <c r="AZ33" s="78"/>
      <c r="BA33" s="78"/>
      <c r="BB33" s="78"/>
      <c r="BC33" s="105">
        <f t="shared" si="10"/>
        <v>0.4397332525398186</v>
      </c>
      <c r="BD33" s="106"/>
      <c r="BE33" s="106"/>
      <c r="BF33" s="106"/>
      <c r="BG33" s="106"/>
      <c r="BH33" s="107">
        <f t="shared" si="8"/>
        <v>720023164.06086969</v>
      </c>
      <c r="BI33" s="107"/>
      <c r="BJ33" s="107"/>
      <c r="BK33" s="107"/>
      <c r="BL33" s="107"/>
      <c r="BM33" s="107"/>
      <c r="BN33" s="107"/>
      <c r="BO33" s="107"/>
      <c r="BP33" s="107"/>
      <c r="BQ33" s="82">
        <f t="shared" si="9"/>
        <v>316618127.83649766</v>
      </c>
      <c r="BR33" s="82"/>
      <c r="BS33" s="82"/>
      <c r="BT33" s="82"/>
      <c r="BU33" s="82"/>
      <c r="BV33" s="82"/>
      <c r="BW33" s="82"/>
      <c r="CQ33"/>
      <c r="CR33" s="34" t="s">
        <v>9</v>
      </c>
      <c r="CS33" s="42">
        <v>50798701.660000004</v>
      </c>
      <c r="CT33" s="42">
        <v>41993154.620000012</v>
      </c>
      <c r="CU33" s="42">
        <v>49606427.059999987</v>
      </c>
      <c r="CV33" s="40"/>
      <c r="CW33" s="40"/>
      <c r="CX33" s="41">
        <v>91599581.680000007</v>
      </c>
      <c r="CY33" s="46">
        <v>105339518.932</v>
      </c>
      <c r="CZ33" s="44">
        <v>0.55457351145405365</v>
      </c>
      <c r="DA33" s="44">
        <v>0.54155735375843017</v>
      </c>
      <c r="DC33" s="29"/>
    </row>
    <row r="34" spans="2:107" ht="14.45" customHeight="1" x14ac:dyDescent="0.35">
      <c r="B34" s="8" t="s">
        <v>51</v>
      </c>
      <c r="C34" s="9"/>
      <c r="D34" s="9"/>
      <c r="E34" s="79">
        <v>926</v>
      </c>
      <c r="F34" s="79"/>
      <c r="G34" s="79"/>
      <c r="H34" s="79"/>
      <c r="I34" s="79"/>
      <c r="J34" s="79"/>
      <c r="K34" s="70"/>
      <c r="L34" s="86">
        <v>230</v>
      </c>
      <c r="M34" s="86"/>
      <c r="N34" s="86"/>
      <c r="O34" s="86"/>
      <c r="P34" s="86"/>
      <c r="Q34" s="86"/>
      <c r="R34" s="86"/>
      <c r="S34" s="86"/>
      <c r="T34" s="71"/>
      <c r="U34" s="87">
        <v>1156</v>
      </c>
      <c r="V34" s="87"/>
      <c r="W34" s="87"/>
      <c r="X34" s="87"/>
      <c r="Y34" s="87"/>
      <c r="Z34" s="87"/>
      <c r="AA34" s="87"/>
      <c r="AX34" s="73"/>
      <c r="AY34" s="78" t="s">
        <v>10</v>
      </c>
      <c r="AZ34" s="78"/>
      <c r="BA34" s="78"/>
      <c r="BB34" s="78"/>
      <c r="BC34" s="105">
        <f t="shared" si="10"/>
        <v>0.43981808471989586</v>
      </c>
      <c r="BD34" s="106"/>
      <c r="BE34" s="106"/>
      <c r="BF34" s="106"/>
      <c r="BG34" s="106"/>
      <c r="BH34" s="107">
        <f t="shared" si="8"/>
        <v>746293000.15652001</v>
      </c>
      <c r="BI34" s="107"/>
      <c r="BJ34" s="107"/>
      <c r="BK34" s="107"/>
      <c r="BL34" s="107"/>
      <c r="BM34" s="107"/>
      <c r="BN34" s="107"/>
      <c r="BO34" s="107"/>
      <c r="BP34" s="107"/>
      <c r="BQ34" s="82">
        <f t="shared" si="9"/>
        <v>328233157.96870559</v>
      </c>
      <c r="BR34" s="82"/>
      <c r="BS34" s="82"/>
      <c r="BT34" s="82"/>
      <c r="BU34" s="82"/>
      <c r="BV34" s="82"/>
      <c r="BW34" s="82"/>
      <c r="CQ34"/>
      <c r="CR34" s="34" t="s">
        <v>10</v>
      </c>
      <c r="CS34" s="42">
        <v>40789728.420000009</v>
      </c>
      <c r="CT34" s="42">
        <v>34378423.310000002</v>
      </c>
      <c r="CU34" s="42">
        <v>41486961.480000004</v>
      </c>
      <c r="CV34" s="40"/>
      <c r="CW34" s="40"/>
      <c r="CX34" s="41">
        <v>75865384.790000007</v>
      </c>
      <c r="CY34" s="46">
        <v>87245192.508499995</v>
      </c>
      <c r="CZ34" s="44">
        <v>0.53765928338607194</v>
      </c>
      <c r="DA34" s="44">
        <v>0.54684968111396826</v>
      </c>
      <c r="DC34" s="29" t="s">
        <v>1</v>
      </c>
    </row>
    <row r="35" spans="2:107" ht="14.45" customHeight="1" x14ac:dyDescent="0.35">
      <c r="B35" s="8"/>
      <c r="C35" s="9"/>
      <c r="D35" s="9"/>
      <c r="E35" s="22"/>
      <c r="F35" s="22"/>
      <c r="G35" s="22"/>
      <c r="H35" s="22"/>
      <c r="I35" s="22"/>
      <c r="J35" s="22"/>
      <c r="K35" s="13"/>
      <c r="L35" s="18"/>
      <c r="M35" s="18"/>
      <c r="N35" s="18"/>
      <c r="O35" s="18"/>
      <c r="P35" s="18"/>
      <c r="Q35" s="18"/>
      <c r="R35" s="18"/>
      <c r="S35" s="18"/>
      <c r="U35" s="19"/>
      <c r="V35" s="19"/>
      <c r="W35" s="19"/>
      <c r="X35" s="19"/>
      <c r="Y35" s="19"/>
      <c r="Z35" s="19"/>
      <c r="AA35" s="19"/>
      <c r="AX35" s="73"/>
      <c r="AY35" s="78" t="s">
        <v>51</v>
      </c>
      <c r="AZ35" s="78"/>
      <c r="BA35" s="78"/>
      <c r="BB35" s="78"/>
      <c r="BC35" s="113">
        <f t="shared" si="10"/>
        <v>0.43462677895258844</v>
      </c>
      <c r="BD35" s="114"/>
      <c r="BE35" s="114"/>
      <c r="BF35" s="114"/>
      <c r="BG35" s="114"/>
      <c r="BH35" s="107">
        <f t="shared" si="8"/>
        <v>768160752.10434377</v>
      </c>
      <c r="BI35" s="107"/>
      <c r="BJ35" s="107"/>
      <c r="BK35" s="107"/>
      <c r="BL35" s="107"/>
      <c r="BM35" s="107"/>
      <c r="BN35" s="107"/>
      <c r="BO35" s="107"/>
      <c r="BP35" s="107"/>
      <c r="BQ35" s="82">
        <f t="shared" si="9"/>
        <v>333863233.40490872</v>
      </c>
      <c r="BR35" s="82"/>
      <c r="BS35" s="82"/>
      <c r="BT35" s="82"/>
      <c r="BU35" s="82"/>
      <c r="BV35" s="82"/>
      <c r="BW35" s="82"/>
      <c r="CQ35"/>
      <c r="CR35" s="45"/>
      <c r="CS35" s="42"/>
      <c r="CT35" s="42"/>
      <c r="CU35" s="42"/>
      <c r="CV35" s="40"/>
      <c r="CW35" s="40"/>
      <c r="CX35" s="41"/>
      <c r="CY35" s="43"/>
      <c r="CZ35" s="44"/>
      <c r="DA35" s="44"/>
      <c r="DC35" s="29" t="s">
        <v>16</v>
      </c>
    </row>
    <row r="36" spans="2:107" ht="14.45" customHeight="1" x14ac:dyDescent="0.35">
      <c r="B36" s="14" t="s">
        <v>58</v>
      </c>
      <c r="AX36" s="73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6"/>
      <c r="BJ36" s="26"/>
      <c r="BK36" s="26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26"/>
      <c r="CQ36"/>
      <c r="CY36" s="36">
        <v>56208163.703499988</v>
      </c>
      <c r="DC36" s="29" t="s">
        <v>19</v>
      </c>
    </row>
    <row r="37" spans="2:107" ht="14.45" customHeight="1" x14ac:dyDescent="0.25">
      <c r="B37" s="4" t="s">
        <v>11</v>
      </c>
      <c r="C37" s="4"/>
      <c r="D37" s="4"/>
      <c r="E37" s="102" t="s">
        <v>49</v>
      </c>
      <c r="F37" s="102"/>
      <c r="G37" s="102"/>
      <c r="H37" s="102"/>
      <c r="I37" s="102"/>
      <c r="J37" s="102"/>
      <c r="K37" s="4"/>
      <c r="L37" s="89" t="s">
        <v>50</v>
      </c>
      <c r="M37" s="89"/>
      <c r="N37" s="89"/>
      <c r="O37" s="89"/>
      <c r="P37" s="89"/>
      <c r="Q37" s="89"/>
      <c r="R37" s="89"/>
      <c r="S37" s="89"/>
      <c r="U37" s="102" t="s">
        <v>32</v>
      </c>
      <c r="V37" s="102"/>
      <c r="W37" s="102"/>
      <c r="X37" s="102"/>
      <c r="Y37" s="102"/>
      <c r="Z37" s="102"/>
      <c r="AA37" s="102"/>
      <c r="AX37" s="73"/>
      <c r="AY37" s="84" t="s">
        <v>44</v>
      </c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9"/>
      <c r="BY37" s="84" t="s">
        <v>75</v>
      </c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/>
      <c r="CY37" s="36">
        <v>55840145.165499985</v>
      </c>
      <c r="DC37" s="29" t="s">
        <v>20</v>
      </c>
    </row>
    <row r="38" spans="2:107" ht="14.45" customHeight="1" x14ac:dyDescent="0.25">
      <c r="B38" s="8" t="s">
        <v>2</v>
      </c>
      <c r="C38" s="9"/>
      <c r="D38" s="9"/>
      <c r="E38" s="110">
        <f>U38-L38</f>
        <v>15857</v>
      </c>
      <c r="F38" s="110"/>
      <c r="G38" s="110"/>
      <c r="H38" s="110"/>
      <c r="I38" s="110"/>
      <c r="J38" s="110"/>
      <c r="K38" s="68"/>
      <c r="L38" s="111">
        <v>4022</v>
      </c>
      <c r="M38" s="111"/>
      <c r="N38" s="111"/>
      <c r="O38" s="111"/>
      <c r="P38" s="111"/>
      <c r="Q38" s="111"/>
      <c r="R38" s="111"/>
      <c r="S38" s="111"/>
      <c r="T38" s="69"/>
      <c r="U38" s="112">
        <v>19879</v>
      </c>
      <c r="V38" s="112"/>
      <c r="W38" s="112"/>
      <c r="X38" s="112"/>
      <c r="Y38" s="112"/>
      <c r="Z38" s="112"/>
      <c r="AA38" s="112"/>
      <c r="AX38" s="73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/>
      <c r="CY38" s="36">
        <v>58418506.909000002</v>
      </c>
      <c r="DC38" s="29" t="s">
        <v>21</v>
      </c>
    </row>
    <row r="39" spans="2:107" ht="14.45" customHeight="1" x14ac:dyDescent="0.35">
      <c r="B39" s="8" t="s">
        <v>3</v>
      </c>
      <c r="C39" s="9"/>
      <c r="D39" s="9"/>
      <c r="E39" s="110">
        <f t="shared" ref="E39:E46" si="11">U39-L39</f>
        <v>15512</v>
      </c>
      <c r="F39" s="110"/>
      <c r="G39" s="110"/>
      <c r="H39" s="110"/>
      <c r="I39" s="110"/>
      <c r="J39" s="110"/>
      <c r="K39" s="68"/>
      <c r="L39" s="111">
        <v>3847</v>
      </c>
      <c r="M39" s="111"/>
      <c r="N39" s="111"/>
      <c r="O39" s="111"/>
      <c r="P39" s="111"/>
      <c r="Q39" s="111"/>
      <c r="R39" s="111"/>
      <c r="S39" s="111"/>
      <c r="T39" s="69"/>
      <c r="U39" s="112">
        <v>19359</v>
      </c>
      <c r="V39" s="112"/>
      <c r="W39" s="112"/>
      <c r="X39" s="112"/>
      <c r="Y39" s="112"/>
      <c r="Z39" s="112"/>
      <c r="AA39" s="112"/>
      <c r="AX39" s="73"/>
      <c r="BA39" s="3"/>
      <c r="BB39" s="3"/>
      <c r="BC39" s="3"/>
      <c r="BD39" s="3"/>
      <c r="BE39" s="3"/>
      <c r="CQ39"/>
      <c r="CY39" s="36">
        <v>46908187.682999998</v>
      </c>
      <c r="DC39" s="29" t="s">
        <v>22</v>
      </c>
    </row>
    <row r="40" spans="2:107" ht="14.45" customHeight="1" x14ac:dyDescent="0.35">
      <c r="B40" s="8" t="s">
        <v>4</v>
      </c>
      <c r="C40" s="9"/>
      <c r="D40" s="9"/>
      <c r="E40" s="110">
        <f t="shared" si="11"/>
        <v>14926</v>
      </c>
      <c r="F40" s="110"/>
      <c r="G40" s="110"/>
      <c r="H40" s="110"/>
      <c r="I40" s="110"/>
      <c r="J40" s="110"/>
      <c r="K40" s="68"/>
      <c r="L40" s="111">
        <v>3755</v>
      </c>
      <c r="M40" s="111"/>
      <c r="N40" s="111"/>
      <c r="O40" s="111"/>
      <c r="P40" s="111"/>
      <c r="Q40" s="111"/>
      <c r="R40" s="111"/>
      <c r="S40" s="111"/>
      <c r="T40" s="69"/>
      <c r="U40" s="112">
        <v>18681</v>
      </c>
      <c r="V40" s="112"/>
      <c r="W40" s="112"/>
      <c r="X40" s="112"/>
      <c r="Y40" s="112"/>
      <c r="Z40" s="112"/>
      <c r="AA40" s="112"/>
      <c r="AX40" s="73"/>
      <c r="AY40" s="7" t="s">
        <v>79</v>
      </c>
      <c r="CQ40"/>
      <c r="DC40" s="29"/>
    </row>
    <row r="41" spans="2:107" ht="14.45" customHeight="1" x14ac:dyDescent="0.25">
      <c r="B41" s="8" t="s">
        <v>5</v>
      </c>
      <c r="C41" s="9"/>
      <c r="D41" s="9"/>
      <c r="E41" s="110">
        <f t="shared" si="11"/>
        <v>14377</v>
      </c>
      <c r="F41" s="110"/>
      <c r="G41" s="110"/>
      <c r="H41" s="110"/>
      <c r="I41" s="110"/>
      <c r="J41" s="110"/>
      <c r="K41" s="68"/>
      <c r="L41" s="111">
        <v>3756</v>
      </c>
      <c r="M41" s="111"/>
      <c r="N41" s="111"/>
      <c r="O41" s="111"/>
      <c r="P41" s="111"/>
      <c r="Q41" s="111"/>
      <c r="R41" s="111"/>
      <c r="S41" s="111"/>
      <c r="T41" s="69"/>
      <c r="U41" s="112">
        <v>18133</v>
      </c>
      <c r="V41" s="112"/>
      <c r="W41" s="112"/>
      <c r="X41" s="112"/>
      <c r="Y41" s="112"/>
      <c r="Z41" s="112"/>
      <c r="AA41" s="112"/>
      <c r="AX41" s="73"/>
      <c r="AY41" s="118" t="s">
        <v>11</v>
      </c>
      <c r="AZ41" s="118"/>
      <c r="BA41" s="118"/>
      <c r="BB41" s="118"/>
      <c r="BC41" s="115" t="s">
        <v>78</v>
      </c>
      <c r="BD41" s="115"/>
      <c r="BE41" s="115"/>
      <c r="BF41" s="115"/>
      <c r="BG41" s="115"/>
      <c r="BH41" s="116" t="s">
        <v>93</v>
      </c>
      <c r="BI41" s="116"/>
      <c r="BJ41" s="116"/>
      <c r="BK41" s="116"/>
      <c r="BL41" s="116"/>
      <c r="BM41" s="116"/>
      <c r="BN41" s="116"/>
      <c r="BO41" s="116"/>
      <c r="BP41" s="116"/>
      <c r="BQ41" s="117" t="s">
        <v>66</v>
      </c>
      <c r="BR41" s="117"/>
      <c r="BS41" s="117"/>
      <c r="BT41" s="117"/>
      <c r="BU41" s="117"/>
      <c r="BV41" s="117"/>
      <c r="BW41" s="117"/>
      <c r="CQ41"/>
      <c r="CZ41" s="40" t="s">
        <v>11</v>
      </c>
      <c r="DA41" s="29" t="s">
        <v>33</v>
      </c>
      <c r="DB41" s="29" t="s">
        <v>34</v>
      </c>
      <c r="DC41" s="29"/>
    </row>
    <row r="42" spans="2:107" ht="14.45" customHeight="1" x14ac:dyDescent="0.25">
      <c r="B42" s="8" t="s">
        <v>6</v>
      </c>
      <c r="C42" s="9"/>
      <c r="D42" s="9"/>
      <c r="E42" s="110">
        <f t="shared" si="11"/>
        <v>13957</v>
      </c>
      <c r="F42" s="110"/>
      <c r="G42" s="110"/>
      <c r="H42" s="110"/>
      <c r="I42" s="110"/>
      <c r="J42" s="110"/>
      <c r="K42" s="68"/>
      <c r="L42" s="111">
        <v>3713</v>
      </c>
      <c r="M42" s="111"/>
      <c r="N42" s="111"/>
      <c r="O42" s="111"/>
      <c r="P42" s="111"/>
      <c r="Q42" s="111"/>
      <c r="R42" s="111"/>
      <c r="S42" s="111"/>
      <c r="T42" s="69"/>
      <c r="U42" s="112">
        <v>17670</v>
      </c>
      <c r="V42" s="112"/>
      <c r="W42" s="112"/>
      <c r="X42" s="112"/>
      <c r="Y42" s="112"/>
      <c r="Z42" s="112"/>
      <c r="AA42" s="112"/>
      <c r="AX42" s="73"/>
      <c r="AY42" s="118"/>
      <c r="AZ42" s="118"/>
      <c r="BA42" s="118"/>
      <c r="BB42" s="118"/>
      <c r="BC42" s="115"/>
      <c r="BD42" s="115"/>
      <c r="BE42" s="115"/>
      <c r="BF42" s="115"/>
      <c r="BG42" s="115"/>
      <c r="BH42" s="116"/>
      <c r="BI42" s="116"/>
      <c r="BJ42" s="116"/>
      <c r="BK42" s="116"/>
      <c r="BL42" s="116"/>
      <c r="BM42" s="116"/>
      <c r="BN42" s="116"/>
      <c r="BO42" s="116"/>
      <c r="BP42" s="116"/>
      <c r="BQ42" s="117"/>
      <c r="BR42" s="117"/>
      <c r="BS42" s="117"/>
      <c r="BT42" s="117"/>
      <c r="BU42" s="117"/>
      <c r="BV42" s="117"/>
      <c r="BW42" s="117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9"/>
      <c r="CQ42"/>
      <c r="CZ42" s="34" t="s">
        <v>7</v>
      </c>
      <c r="DA42" s="47">
        <v>0.53936055083029122</v>
      </c>
      <c r="DB42" s="47">
        <v>0.53276256998506077</v>
      </c>
      <c r="DC42" s="29"/>
    </row>
    <row r="43" spans="2:107" ht="14.45" customHeight="1" x14ac:dyDescent="0.35">
      <c r="B43" s="8" t="s">
        <v>7</v>
      </c>
      <c r="C43" s="9"/>
      <c r="D43" s="9"/>
      <c r="E43" s="110">
        <f t="shared" si="11"/>
        <v>13707</v>
      </c>
      <c r="F43" s="110"/>
      <c r="G43" s="110"/>
      <c r="H43" s="110"/>
      <c r="I43" s="110"/>
      <c r="J43" s="110"/>
      <c r="K43" s="68"/>
      <c r="L43" s="111">
        <v>3559</v>
      </c>
      <c r="M43" s="111"/>
      <c r="N43" s="111"/>
      <c r="O43" s="111"/>
      <c r="P43" s="111"/>
      <c r="Q43" s="111"/>
      <c r="R43" s="111"/>
      <c r="S43" s="111"/>
      <c r="T43" s="69"/>
      <c r="U43" s="112">
        <v>17266</v>
      </c>
      <c r="V43" s="112"/>
      <c r="W43" s="112"/>
      <c r="X43" s="112"/>
      <c r="Y43" s="112"/>
      <c r="Z43" s="112"/>
      <c r="AA43" s="112"/>
      <c r="AX43" s="73"/>
      <c r="AY43" s="78" t="s">
        <v>83</v>
      </c>
      <c r="AZ43" s="78"/>
      <c r="BA43" s="78"/>
      <c r="BB43" s="78"/>
      <c r="BC43" s="79">
        <v>4112</v>
      </c>
      <c r="BD43" s="79"/>
      <c r="BE43" s="79"/>
      <c r="BF43" s="79"/>
      <c r="BG43" s="79"/>
      <c r="BH43" s="80">
        <v>938304937.24000096</v>
      </c>
      <c r="BI43" s="81"/>
      <c r="BJ43" s="81"/>
      <c r="BK43" s="81"/>
      <c r="BL43" s="81"/>
      <c r="BM43" s="81"/>
      <c r="BN43" s="81"/>
      <c r="BO43" s="81"/>
      <c r="BP43" s="81"/>
      <c r="BQ43" s="88">
        <f>SUM(BC43/(BH43/1000000))</f>
        <v>4.3823706311248225</v>
      </c>
      <c r="BR43" s="88"/>
      <c r="BS43" s="88"/>
      <c r="BT43" s="88"/>
      <c r="BU43" s="88"/>
      <c r="BV43" s="88"/>
      <c r="BW43" s="88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Q43"/>
      <c r="CZ43" s="34" t="s">
        <v>8</v>
      </c>
      <c r="DA43" s="47">
        <v>0.518053871431707</v>
      </c>
      <c r="DB43" s="47">
        <v>0.54203737902710358</v>
      </c>
      <c r="DC43" s="29"/>
    </row>
    <row r="44" spans="2:107" ht="14.45" customHeight="1" x14ac:dyDescent="0.35">
      <c r="B44" s="8" t="s">
        <v>8</v>
      </c>
      <c r="C44" s="9"/>
      <c r="D44" s="9"/>
      <c r="E44" s="110">
        <f t="shared" si="11"/>
        <v>13289</v>
      </c>
      <c r="F44" s="110"/>
      <c r="G44" s="110"/>
      <c r="H44" s="110"/>
      <c r="I44" s="110"/>
      <c r="J44" s="110"/>
      <c r="K44" s="68"/>
      <c r="L44" s="111">
        <v>3428</v>
      </c>
      <c r="M44" s="111"/>
      <c r="N44" s="111"/>
      <c r="O44" s="111"/>
      <c r="P44" s="111"/>
      <c r="Q44" s="111"/>
      <c r="R44" s="111"/>
      <c r="S44" s="111"/>
      <c r="T44" s="69"/>
      <c r="U44" s="112">
        <v>16717</v>
      </c>
      <c r="V44" s="112"/>
      <c r="W44" s="112"/>
      <c r="X44" s="112"/>
      <c r="Y44" s="112"/>
      <c r="Z44" s="112"/>
      <c r="AA44" s="112"/>
      <c r="AX44" s="73"/>
      <c r="AY44" s="78" t="s">
        <v>84</v>
      </c>
      <c r="AZ44" s="78"/>
      <c r="BA44" s="78"/>
      <c r="BB44" s="78"/>
      <c r="BC44" s="79">
        <v>5810</v>
      </c>
      <c r="BD44" s="79"/>
      <c r="BE44" s="79"/>
      <c r="BF44" s="79"/>
      <c r="BG44" s="79"/>
      <c r="BH44" s="80">
        <v>889099475.34000099</v>
      </c>
      <c r="BI44" s="81"/>
      <c r="BJ44" s="81"/>
      <c r="BK44" s="81"/>
      <c r="BL44" s="81"/>
      <c r="BM44" s="81"/>
      <c r="BN44" s="81"/>
      <c r="BO44" s="81"/>
      <c r="BP44" s="81"/>
      <c r="BQ44" s="88">
        <f t="shared" ref="BQ44:BQ51" si="12">SUM(BC44/(BH44/1000000))</f>
        <v>6.5347018653657347</v>
      </c>
      <c r="BR44" s="88"/>
      <c r="BS44" s="88"/>
      <c r="BT44" s="88"/>
      <c r="BU44" s="88"/>
      <c r="BV44" s="88"/>
      <c r="BW44" s="88"/>
      <c r="BX44" s="26"/>
      <c r="BY44" s="26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26"/>
      <c r="CL44" s="26"/>
      <c r="CM44" s="26"/>
      <c r="CQ44"/>
      <c r="CZ44" s="34" t="s">
        <v>9</v>
      </c>
      <c r="DA44" s="47">
        <v>0.51494419149723469</v>
      </c>
      <c r="DB44" s="47">
        <v>0.55457351145405365</v>
      </c>
      <c r="DC44" s="29"/>
    </row>
    <row r="45" spans="2:107" ht="14.45" customHeight="1" x14ac:dyDescent="0.35">
      <c r="B45" s="8" t="s">
        <v>9</v>
      </c>
      <c r="C45" s="9"/>
      <c r="D45" s="9"/>
      <c r="E45" s="110">
        <f t="shared" si="11"/>
        <v>13016</v>
      </c>
      <c r="F45" s="110"/>
      <c r="G45" s="110"/>
      <c r="H45" s="110"/>
      <c r="I45" s="110"/>
      <c r="J45" s="110"/>
      <c r="K45" s="68"/>
      <c r="L45" s="111">
        <v>3377</v>
      </c>
      <c r="M45" s="111"/>
      <c r="N45" s="111"/>
      <c r="O45" s="111"/>
      <c r="P45" s="111"/>
      <c r="Q45" s="111"/>
      <c r="R45" s="111"/>
      <c r="S45" s="111"/>
      <c r="T45" s="69"/>
      <c r="U45" s="112">
        <v>16393</v>
      </c>
      <c r="V45" s="112"/>
      <c r="W45" s="112"/>
      <c r="X45" s="112"/>
      <c r="Y45" s="112"/>
      <c r="Z45" s="112"/>
      <c r="AA45" s="112"/>
      <c r="AX45" s="73"/>
      <c r="AY45" s="78" t="s">
        <v>85</v>
      </c>
      <c r="AZ45" s="78"/>
      <c r="BA45" s="78"/>
      <c r="BB45" s="78"/>
      <c r="BC45" s="79">
        <v>8060</v>
      </c>
      <c r="BD45" s="79"/>
      <c r="BE45" s="79"/>
      <c r="BF45" s="79"/>
      <c r="BG45" s="79"/>
      <c r="BH45" s="80">
        <v>849162517.03000104</v>
      </c>
      <c r="BI45" s="81"/>
      <c r="BJ45" s="81"/>
      <c r="BK45" s="81"/>
      <c r="BL45" s="81"/>
      <c r="BM45" s="81"/>
      <c r="BN45" s="81"/>
      <c r="BO45" s="81"/>
      <c r="BP45" s="81"/>
      <c r="BQ45" s="88">
        <f t="shared" si="12"/>
        <v>9.4917048719841688</v>
      </c>
      <c r="BR45" s="88"/>
      <c r="BS45" s="88"/>
      <c r="BT45" s="88"/>
      <c r="BU45" s="88"/>
      <c r="BV45" s="88"/>
      <c r="BW45" s="88"/>
      <c r="BX45" s="9"/>
      <c r="BY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Q45"/>
      <c r="CZ45" s="34" t="s">
        <v>10</v>
      </c>
      <c r="DA45" s="47">
        <v>0.50461393369215546</v>
      </c>
      <c r="DB45" s="47">
        <v>0.53765928338607194</v>
      </c>
      <c r="DC45" s="29"/>
    </row>
    <row r="46" spans="2:107" ht="14.45" customHeight="1" x14ac:dyDescent="0.35">
      <c r="B46" s="8" t="s">
        <v>10</v>
      </c>
      <c r="C46" s="9"/>
      <c r="D46" s="9"/>
      <c r="E46" s="79">
        <f t="shared" si="11"/>
        <v>12995</v>
      </c>
      <c r="F46" s="79"/>
      <c r="G46" s="79"/>
      <c r="H46" s="79"/>
      <c r="I46" s="79"/>
      <c r="J46" s="79"/>
      <c r="K46" s="70"/>
      <c r="L46" s="86">
        <v>3153</v>
      </c>
      <c r="M46" s="86"/>
      <c r="N46" s="86"/>
      <c r="O46" s="86"/>
      <c r="P46" s="86"/>
      <c r="Q46" s="86"/>
      <c r="R46" s="86"/>
      <c r="S46" s="86"/>
      <c r="T46" s="71"/>
      <c r="U46" s="87">
        <v>16148</v>
      </c>
      <c r="V46" s="87"/>
      <c r="W46" s="87"/>
      <c r="X46" s="87"/>
      <c r="Y46" s="87"/>
      <c r="Z46" s="87"/>
      <c r="AA46" s="87"/>
      <c r="AB46" s="63"/>
      <c r="AX46" s="73"/>
      <c r="AY46" s="78" t="s">
        <v>86</v>
      </c>
      <c r="AZ46" s="78"/>
      <c r="BA46" s="78"/>
      <c r="BB46" s="78"/>
      <c r="BC46" s="79">
        <v>6967</v>
      </c>
      <c r="BD46" s="79"/>
      <c r="BE46" s="79"/>
      <c r="BF46" s="79"/>
      <c r="BG46" s="79"/>
      <c r="BH46" s="80">
        <v>856193675.21000004</v>
      </c>
      <c r="BI46" s="81"/>
      <c r="BJ46" s="81"/>
      <c r="BK46" s="81"/>
      <c r="BL46" s="81"/>
      <c r="BM46" s="81"/>
      <c r="BN46" s="81"/>
      <c r="BO46" s="81"/>
      <c r="BP46" s="81"/>
      <c r="BQ46" s="88">
        <f t="shared" si="12"/>
        <v>8.1371776056289971</v>
      </c>
      <c r="BR46" s="88"/>
      <c r="BS46" s="88"/>
      <c r="BT46" s="88"/>
      <c r="BU46" s="88"/>
      <c r="BV46" s="88"/>
      <c r="BW46" s="88"/>
      <c r="BX46" s="9"/>
      <c r="BY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Q46"/>
      <c r="CU46" s="48" t="s">
        <v>35</v>
      </c>
      <c r="CV46" s="48" t="s">
        <v>13</v>
      </c>
      <c r="CW46" s="48"/>
      <c r="DC46" s="29"/>
    </row>
    <row r="47" spans="2:107" ht="14.45" customHeight="1" x14ac:dyDescent="0.35">
      <c r="B47" s="8" t="s">
        <v>51</v>
      </c>
      <c r="C47" s="9"/>
      <c r="D47" s="9"/>
      <c r="E47" s="79">
        <v>12667</v>
      </c>
      <c r="F47" s="79"/>
      <c r="G47" s="79"/>
      <c r="H47" s="79"/>
      <c r="I47" s="79"/>
      <c r="J47" s="79"/>
      <c r="K47" s="70"/>
      <c r="L47" s="86">
        <v>2965</v>
      </c>
      <c r="M47" s="86"/>
      <c r="N47" s="86"/>
      <c r="O47" s="86"/>
      <c r="P47" s="86"/>
      <c r="Q47" s="86"/>
      <c r="R47" s="86"/>
      <c r="S47" s="86"/>
      <c r="T47" s="71"/>
      <c r="U47" s="87">
        <v>15632</v>
      </c>
      <c r="V47" s="87"/>
      <c r="W47" s="87"/>
      <c r="X47" s="87"/>
      <c r="Y47" s="87"/>
      <c r="Z47" s="87"/>
      <c r="AA47" s="87"/>
      <c r="AB47" s="63"/>
      <c r="AX47" s="73"/>
      <c r="AY47" s="78" t="s">
        <v>87</v>
      </c>
      <c r="AZ47" s="78"/>
      <c r="BA47" s="78"/>
      <c r="BB47" s="78"/>
      <c r="BC47" s="79">
        <v>6636</v>
      </c>
      <c r="BD47" s="79"/>
      <c r="BE47" s="79"/>
      <c r="BF47" s="79"/>
      <c r="BG47" s="79"/>
      <c r="BH47" s="80">
        <v>853962784.47000206</v>
      </c>
      <c r="BI47" s="81"/>
      <c r="BJ47" s="81"/>
      <c r="BK47" s="81"/>
      <c r="BL47" s="81"/>
      <c r="BM47" s="81"/>
      <c r="BN47" s="81"/>
      <c r="BO47" s="81"/>
      <c r="BP47" s="81"/>
      <c r="BQ47" s="88">
        <f t="shared" si="12"/>
        <v>7.7708304397814301</v>
      </c>
      <c r="BR47" s="88"/>
      <c r="BS47" s="88"/>
      <c r="BT47" s="88"/>
      <c r="BU47" s="88"/>
      <c r="BV47" s="88"/>
      <c r="BW47" s="88"/>
      <c r="BX47" s="9"/>
      <c r="BY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Q47"/>
      <c r="CU47" s="49" t="s">
        <v>36</v>
      </c>
      <c r="CV47" s="50">
        <v>190</v>
      </c>
      <c r="CW47" s="48"/>
      <c r="DC47" s="29"/>
    </row>
    <row r="48" spans="2:107" ht="14.45" customHeight="1" x14ac:dyDescent="0.35">
      <c r="B48" s="8"/>
      <c r="C48" s="9"/>
      <c r="D48" s="9"/>
      <c r="E48" s="22"/>
      <c r="F48" s="22"/>
      <c r="G48" s="22"/>
      <c r="H48" s="22"/>
      <c r="I48" s="22"/>
      <c r="J48" s="22"/>
      <c r="K48" s="13"/>
      <c r="L48" s="18"/>
      <c r="M48" s="18"/>
      <c r="N48" s="18"/>
      <c r="O48" s="18"/>
      <c r="P48" s="18"/>
      <c r="Q48" s="18"/>
      <c r="R48" s="18"/>
      <c r="S48" s="18"/>
      <c r="U48" s="19"/>
      <c r="V48" s="19"/>
      <c r="W48" s="19"/>
      <c r="X48" s="19"/>
      <c r="Y48" s="19"/>
      <c r="Z48" s="19"/>
      <c r="AA48" s="19"/>
      <c r="AX48" s="73"/>
      <c r="AY48" s="78" t="s">
        <v>88</v>
      </c>
      <c r="AZ48" s="78"/>
      <c r="BA48" s="78"/>
      <c r="BB48" s="78"/>
      <c r="BC48" s="79">
        <v>6772</v>
      </c>
      <c r="BD48" s="79"/>
      <c r="BE48" s="79"/>
      <c r="BF48" s="79"/>
      <c r="BG48" s="79"/>
      <c r="BH48" s="80">
        <v>826743348.05999899</v>
      </c>
      <c r="BI48" s="81"/>
      <c r="BJ48" s="81"/>
      <c r="BK48" s="81"/>
      <c r="BL48" s="81"/>
      <c r="BM48" s="81"/>
      <c r="BN48" s="81"/>
      <c r="BO48" s="81"/>
      <c r="BP48" s="81"/>
      <c r="BQ48" s="88">
        <f t="shared" si="12"/>
        <v>8.1911756724633946</v>
      </c>
      <c r="BR48" s="88"/>
      <c r="BS48" s="88"/>
      <c r="BT48" s="88"/>
      <c r="BU48" s="88"/>
      <c r="BV48" s="88"/>
      <c r="BW48" s="88"/>
      <c r="BX48" s="9"/>
      <c r="BY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Q48"/>
      <c r="CU48" s="49" t="s">
        <v>37</v>
      </c>
      <c r="CV48" s="50">
        <v>69</v>
      </c>
      <c r="CW48" s="48"/>
      <c r="DC48" s="29"/>
    </row>
    <row r="49" spans="2:107" ht="14.45" customHeight="1" x14ac:dyDescent="0.35">
      <c r="AX49" s="73"/>
      <c r="AY49" s="78" t="s">
        <v>89</v>
      </c>
      <c r="AZ49" s="78"/>
      <c r="BA49" s="78"/>
      <c r="BB49" s="78"/>
      <c r="BC49" s="79">
        <v>7007</v>
      </c>
      <c r="BD49" s="79"/>
      <c r="BE49" s="79"/>
      <c r="BF49" s="79"/>
      <c r="BG49" s="79"/>
      <c r="BH49" s="80">
        <v>806271430.64000106</v>
      </c>
      <c r="BI49" s="81"/>
      <c r="BJ49" s="81"/>
      <c r="BK49" s="81"/>
      <c r="BL49" s="81"/>
      <c r="BM49" s="81"/>
      <c r="BN49" s="81"/>
      <c r="BO49" s="81"/>
      <c r="BP49" s="81"/>
      <c r="BQ49" s="88">
        <f t="shared" si="12"/>
        <v>8.6906217109019881</v>
      </c>
      <c r="BR49" s="88"/>
      <c r="BS49" s="88"/>
      <c r="BT49" s="88"/>
      <c r="BU49" s="88"/>
      <c r="BV49" s="88"/>
      <c r="BW49" s="88"/>
      <c r="BX49" s="9"/>
      <c r="BY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Q49"/>
      <c r="DC49" s="29"/>
    </row>
    <row r="50" spans="2:107" ht="14.45" customHeight="1" x14ac:dyDescent="0.35">
      <c r="B50" s="4"/>
      <c r="C50" s="4"/>
      <c r="D50" s="4"/>
      <c r="E50" s="4"/>
      <c r="F50" s="4"/>
      <c r="G50" s="4"/>
      <c r="H50" s="4"/>
      <c r="I50" s="4"/>
      <c r="J50" s="4"/>
      <c r="K50" s="4"/>
      <c r="L50" s="5"/>
      <c r="M50" s="5"/>
      <c r="N50" s="5"/>
      <c r="O50" s="5"/>
      <c r="P50" s="5"/>
      <c r="Q50" s="5"/>
      <c r="R50" s="5"/>
      <c r="S50" s="5"/>
      <c r="U50" s="4"/>
      <c r="V50" s="4"/>
      <c r="W50" s="4"/>
      <c r="X50" s="4"/>
      <c r="Y50" s="4"/>
      <c r="Z50" s="4"/>
      <c r="AA50" s="4"/>
      <c r="AX50" s="73"/>
      <c r="AY50" s="78" t="s">
        <v>90</v>
      </c>
      <c r="AZ50" s="78"/>
      <c r="BA50" s="78"/>
      <c r="BB50" s="78"/>
      <c r="BC50" s="79">
        <v>6407</v>
      </c>
      <c r="BD50" s="79"/>
      <c r="BE50" s="79"/>
      <c r="BF50" s="79"/>
      <c r="BG50" s="79"/>
      <c r="BH50" s="80">
        <v>818113112.01999903</v>
      </c>
      <c r="BI50" s="81"/>
      <c r="BJ50" s="81"/>
      <c r="BK50" s="81"/>
      <c r="BL50" s="81"/>
      <c r="BM50" s="81"/>
      <c r="BN50" s="81"/>
      <c r="BO50" s="81"/>
      <c r="BP50" s="81"/>
      <c r="BQ50" s="88">
        <f t="shared" si="12"/>
        <v>7.8314354162843181</v>
      </c>
      <c r="BR50" s="88"/>
      <c r="BS50" s="88"/>
      <c r="BT50" s="88"/>
      <c r="BU50" s="88"/>
      <c r="BV50" s="88"/>
      <c r="BW50" s="88"/>
      <c r="BX50" s="9"/>
      <c r="BY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Q50"/>
      <c r="CU50" s="48" t="s">
        <v>35</v>
      </c>
      <c r="CV50" s="48" t="s">
        <v>12</v>
      </c>
      <c r="DC50" s="29"/>
    </row>
    <row r="51" spans="2:107" ht="14.45" customHeight="1" x14ac:dyDescent="0.35">
      <c r="B51" s="8"/>
      <c r="C51" s="9"/>
      <c r="D51" s="9"/>
      <c r="E51" s="13"/>
      <c r="F51" s="13"/>
      <c r="G51" s="13"/>
      <c r="H51" s="13"/>
      <c r="I51" s="13"/>
      <c r="J51" s="13"/>
      <c r="K51" s="13"/>
      <c r="L51" s="55"/>
      <c r="M51" s="55"/>
      <c r="N51" s="55"/>
      <c r="O51" s="55"/>
      <c r="P51" s="55"/>
      <c r="Q51" s="55"/>
      <c r="R51" s="55"/>
      <c r="S51" s="55"/>
      <c r="U51" s="56"/>
      <c r="V51" s="56"/>
      <c r="W51" s="56"/>
      <c r="X51" s="56"/>
      <c r="Y51" s="56"/>
      <c r="Z51" s="56"/>
      <c r="AA51" s="56"/>
      <c r="AX51" s="73"/>
      <c r="AY51" s="78" t="s">
        <v>91</v>
      </c>
      <c r="AZ51" s="78"/>
      <c r="BA51" s="78"/>
      <c r="BB51" s="78"/>
      <c r="BC51" s="79">
        <v>6081</v>
      </c>
      <c r="BD51" s="79"/>
      <c r="BE51" s="79"/>
      <c r="BF51" s="79"/>
      <c r="BG51" s="79"/>
      <c r="BH51" s="80">
        <v>843482152.25999999</v>
      </c>
      <c r="BI51" s="81"/>
      <c r="BJ51" s="81"/>
      <c r="BK51" s="81"/>
      <c r="BL51" s="81"/>
      <c r="BM51" s="81"/>
      <c r="BN51" s="81"/>
      <c r="BO51" s="81"/>
      <c r="BP51" s="81"/>
      <c r="BQ51" s="88">
        <f t="shared" si="12"/>
        <v>7.2093997290953418</v>
      </c>
      <c r="BR51" s="88"/>
      <c r="BS51" s="88"/>
      <c r="BT51" s="88"/>
      <c r="BU51" s="88"/>
      <c r="BV51" s="88"/>
      <c r="BW51" s="88"/>
      <c r="BX51" s="9"/>
      <c r="BY51" s="9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9"/>
      <c r="CM51" s="9"/>
      <c r="CQ51"/>
      <c r="CU51" s="49" t="s">
        <v>36</v>
      </c>
      <c r="CV51" s="50">
        <v>0</v>
      </c>
      <c r="DC51" s="29"/>
    </row>
    <row r="52" spans="2:107" ht="14.45" customHeight="1" x14ac:dyDescent="0.35">
      <c r="B52" s="8"/>
      <c r="C52" s="9"/>
      <c r="D52" s="9"/>
      <c r="E52" s="13"/>
      <c r="F52" s="13"/>
      <c r="G52" s="13"/>
      <c r="H52" s="13"/>
      <c r="I52" s="13"/>
      <c r="J52" s="13"/>
      <c r="K52" s="13"/>
      <c r="L52" s="55"/>
      <c r="M52" s="55"/>
      <c r="N52" s="55"/>
      <c r="O52" s="55"/>
      <c r="P52" s="55"/>
      <c r="Q52" s="55"/>
      <c r="R52" s="55"/>
      <c r="S52" s="55"/>
      <c r="U52" s="56"/>
      <c r="V52" s="56"/>
      <c r="W52" s="56"/>
      <c r="X52" s="56"/>
      <c r="Y52" s="56"/>
      <c r="Z52" s="56"/>
      <c r="AA52" s="56"/>
      <c r="AX52" s="73"/>
      <c r="AY52" s="78" t="s">
        <v>92</v>
      </c>
      <c r="AZ52" s="78"/>
      <c r="BA52" s="78"/>
      <c r="BB52" s="78"/>
      <c r="BC52" s="97" t="s">
        <v>52</v>
      </c>
      <c r="BD52" s="97"/>
      <c r="BE52" s="97"/>
      <c r="BF52" s="97"/>
      <c r="BG52" s="97"/>
      <c r="BH52" s="80">
        <v>869910325.59000003</v>
      </c>
      <c r="BI52" s="81"/>
      <c r="BJ52" s="81"/>
      <c r="BK52" s="81"/>
      <c r="BL52" s="81"/>
      <c r="BM52" s="81"/>
      <c r="BN52" s="81"/>
      <c r="BO52" s="81"/>
      <c r="BP52" s="81"/>
      <c r="BQ52" s="107" t="s">
        <v>52</v>
      </c>
      <c r="BR52" s="92"/>
      <c r="BS52" s="92"/>
      <c r="BT52" s="92"/>
      <c r="BU52" s="92"/>
      <c r="BV52" s="92"/>
      <c r="BW52" s="92"/>
      <c r="BX52" s="9"/>
      <c r="BY52" s="9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9"/>
      <c r="CM52" s="9"/>
      <c r="CQ52"/>
      <c r="CU52" s="49"/>
      <c r="CV52" s="50"/>
      <c r="DC52" s="29"/>
    </row>
    <row r="53" spans="2:107" ht="14.45" customHeight="1" x14ac:dyDescent="0.25">
      <c r="B53" s="8"/>
      <c r="C53" s="9"/>
      <c r="D53" s="9"/>
      <c r="E53" s="13"/>
      <c r="F53" s="13"/>
      <c r="G53" s="13"/>
      <c r="H53" s="13"/>
      <c r="I53" s="13"/>
      <c r="J53" s="13"/>
      <c r="K53" s="13"/>
      <c r="L53" s="55"/>
      <c r="M53" s="55"/>
      <c r="N53" s="55"/>
      <c r="O53" s="55"/>
      <c r="P53" s="55"/>
      <c r="Q53" s="55"/>
      <c r="R53" s="55"/>
      <c r="S53" s="55"/>
      <c r="U53" s="56"/>
      <c r="V53" s="56"/>
      <c r="W53" s="56"/>
      <c r="X53" s="56"/>
      <c r="Y53" s="56"/>
      <c r="Z53" s="56"/>
      <c r="AA53" s="56"/>
      <c r="AX53" s="73"/>
      <c r="AY53" s="83" t="s">
        <v>82</v>
      </c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76"/>
      <c r="BY53" s="9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9"/>
      <c r="CM53" s="9"/>
      <c r="CQ53"/>
      <c r="CU53" s="49"/>
      <c r="CV53" s="50"/>
      <c r="DC53" s="29"/>
    </row>
    <row r="54" spans="2:107" ht="14.45" customHeight="1" x14ac:dyDescent="0.25">
      <c r="B54" s="8"/>
      <c r="C54" s="9"/>
      <c r="D54" s="9"/>
      <c r="E54" s="13"/>
      <c r="F54" s="13"/>
      <c r="G54" s="13"/>
      <c r="H54" s="13"/>
      <c r="I54" s="13"/>
      <c r="J54" s="13"/>
      <c r="K54" s="13"/>
      <c r="L54" s="55"/>
      <c r="M54" s="55"/>
      <c r="N54" s="55"/>
      <c r="O54" s="55"/>
      <c r="P54" s="55"/>
      <c r="Q54" s="55"/>
      <c r="R54" s="55"/>
      <c r="S54" s="55"/>
      <c r="U54" s="56"/>
      <c r="V54" s="56"/>
      <c r="W54" s="56"/>
      <c r="X54" s="56"/>
      <c r="Y54" s="56"/>
      <c r="Z54" s="56"/>
      <c r="AA54" s="56"/>
      <c r="AX54" s="57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7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9"/>
      <c r="CL54" s="9"/>
      <c r="CT54" s="49"/>
      <c r="CU54" s="50"/>
    </row>
    <row r="55" spans="2:107" ht="23.45" x14ac:dyDescent="0.35">
      <c r="B55" s="28" t="s">
        <v>38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X55" s="57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</row>
    <row r="56" spans="2:107" ht="15" customHeight="1" x14ac:dyDescent="0.35">
      <c r="B56" t="s">
        <v>39</v>
      </c>
      <c r="AX56" s="57"/>
      <c r="AY56" s="51"/>
      <c r="AZ56" s="51"/>
      <c r="BA56" s="51"/>
      <c r="BB56" s="58"/>
      <c r="BC56" s="13"/>
      <c r="BD56" s="13"/>
      <c r="BE56" s="13"/>
      <c r="BF56" s="13"/>
      <c r="BG56" s="59"/>
      <c r="BH56" s="60"/>
      <c r="BI56" s="60"/>
      <c r="BJ56" s="60"/>
      <c r="BK56" s="60"/>
      <c r="BL56" s="60"/>
      <c r="BM56" s="60"/>
      <c r="BN56" s="60"/>
      <c r="BO56" s="60"/>
      <c r="BP56" s="61"/>
      <c r="BQ56" s="61"/>
      <c r="BR56" s="61"/>
      <c r="BS56" s="61"/>
      <c r="BT56" s="61"/>
      <c r="BU56" s="61"/>
      <c r="BV56" s="61"/>
    </row>
    <row r="57" spans="2:107" ht="15" customHeight="1" x14ac:dyDescent="0.35">
      <c r="B57" t="s">
        <v>80</v>
      </c>
      <c r="AX57" s="57"/>
      <c r="AY57" s="51"/>
      <c r="AZ57" s="51"/>
      <c r="BA57" s="51"/>
      <c r="BB57" s="58"/>
      <c r="BC57" s="13"/>
      <c r="BD57" s="13"/>
      <c r="BE57" s="13"/>
      <c r="BF57" s="13"/>
      <c r="BG57" s="59"/>
      <c r="BH57" s="60"/>
      <c r="BI57" s="60"/>
      <c r="BJ57" s="60"/>
      <c r="BK57" s="60"/>
      <c r="BL57" s="60"/>
      <c r="BM57" s="60"/>
      <c r="BN57" s="60"/>
      <c r="BO57" s="60"/>
      <c r="BP57" s="61"/>
      <c r="BQ57" s="61"/>
      <c r="BR57" s="61"/>
      <c r="BS57" s="61"/>
      <c r="BT57" s="61"/>
      <c r="BU57" s="61"/>
      <c r="BV57" s="61"/>
    </row>
    <row r="58" spans="2:107" ht="15" customHeight="1" x14ac:dyDescent="0.35">
      <c r="B58" t="s">
        <v>61</v>
      </c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</row>
    <row r="59" spans="2:107" ht="15" customHeight="1" x14ac:dyDescent="0.25">
      <c r="B59" t="s">
        <v>77</v>
      </c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</row>
    <row r="60" spans="2:107" ht="15" customHeight="1" x14ac:dyDescent="0.25">
      <c r="B60" t="s">
        <v>74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</row>
    <row r="61" spans="2:107" ht="15" customHeight="1" x14ac:dyDescent="0.25">
      <c r="B61" t="s">
        <v>81</v>
      </c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</row>
    <row r="62" spans="2:107" ht="15" customHeight="1" x14ac:dyDescent="0.25">
      <c r="B62" t="s">
        <v>76</v>
      </c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</row>
  </sheetData>
  <mergeCells count="237">
    <mergeCell ref="BY37:CP38"/>
    <mergeCell ref="AY33:BB33"/>
    <mergeCell ref="BC33:BG33"/>
    <mergeCell ref="BH33:BP33"/>
    <mergeCell ref="BQ33:BW33"/>
    <mergeCell ref="AY34:BB34"/>
    <mergeCell ref="BC34:BG34"/>
    <mergeCell ref="BH34:BP34"/>
    <mergeCell ref="BQ34:BW34"/>
    <mergeCell ref="AY35:BB35"/>
    <mergeCell ref="BC35:BG35"/>
    <mergeCell ref="BH35:BP35"/>
    <mergeCell ref="BQ35:BW35"/>
    <mergeCell ref="AY30:BB30"/>
    <mergeCell ref="BC30:BG30"/>
    <mergeCell ref="BH30:BP30"/>
    <mergeCell ref="BQ30:BW30"/>
    <mergeCell ref="AY31:BB31"/>
    <mergeCell ref="BC31:BG31"/>
    <mergeCell ref="BH31:BP31"/>
    <mergeCell ref="BQ31:BW31"/>
    <mergeCell ref="AY32:BB32"/>
    <mergeCell ref="BC32:BG32"/>
    <mergeCell ref="BH32:BP32"/>
    <mergeCell ref="BQ32:BW32"/>
    <mergeCell ref="AY52:BB52"/>
    <mergeCell ref="BC52:BG52"/>
    <mergeCell ref="BH52:BP52"/>
    <mergeCell ref="BQ52:BW52"/>
    <mergeCell ref="AY49:BB49"/>
    <mergeCell ref="BC49:BG49"/>
    <mergeCell ref="BH49:BP49"/>
    <mergeCell ref="BQ49:BW49"/>
    <mergeCell ref="E44:J44"/>
    <mergeCell ref="L44:S44"/>
    <mergeCell ref="U44:AA44"/>
    <mergeCell ref="E46:J46"/>
    <mergeCell ref="L46:S46"/>
    <mergeCell ref="U46:AA46"/>
    <mergeCell ref="E45:J45"/>
    <mergeCell ref="L45:S45"/>
    <mergeCell ref="U45:AA45"/>
    <mergeCell ref="AY50:BB50"/>
    <mergeCell ref="BC50:BG50"/>
    <mergeCell ref="BH50:BP50"/>
    <mergeCell ref="BQ50:BW50"/>
    <mergeCell ref="AY51:BB51"/>
    <mergeCell ref="BC51:BG51"/>
    <mergeCell ref="BH51:BP51"/>
    <mergeCell ref="BQ51:BW51"/>
    <mergeCell ref="E43:J43"/>
    <mergeCell ref="L43:S43"/>
    <mergeCell ref="U43:AA43"/>
    <mergeCell ref="E40:J40"/>
    <mergeCell ref="L40:S40"/>
    <mergeCell ref="U40:AA40"/>
    <mergeCell ref="E42:J42"/>
    <mergeCell ref="L42:S42"/>
    <mergeCell ref="U42:AA42"/>
    <mergeCell ref="E41:J41"/>
    <mergeCell ref="L41:S41"/>
    <mergeCell ref="U41:AA41"/>
    <mergeCell ref="BQ48:BW48"/>
    <mergeCell ref="BC41:BG42"/>
    <mergeCell ref="BH41:BP42"/>
    <mergeCell ref="BQ41:BW42"/>
    <mergeCell ref="AY41:BB42"/>
    <mergeCell ref="AY43:BB43"/>
    <mergeCell ref="BC43:BG43"/>
    <mergeCell ref="BH43:BP43"/>
    <mergeCell ref="BQ43:BW43"/>
    <mergeCell ref="AY44:BB44"/>
    <mergeCell ref="BC44:BG44"/>
    <mergeCell ref="BH44:BP44"/>
    <mergeCell ref="BQ44:BW44"/>
    <mergeCell ref="E38:J38"/>
    <mergeCell ref="L38:S38"/>
    <mergeCell ref="U38:AA38"/>
    <mergeCell ref="E37:J37"/>
    <mergeCell ref="L37:S37"/>
    <mergeCell ref="U37:AA37"/>
    <mergeCell ref="E39:J39"/>
    <mergeCell ref="L39:S39"/>
    <mergeCell ref="U39:AA39"/>
    <mergeCell ref="AY37:BV38"/>
    <mergeCell ref="E29:J29"/>
    <mergeCell ref="L29:S29"/>
    <mergeCell ref="U29:AA29"/>
    <mergeCell ref="BQ29:BW29"/>
    <mergeCell ref="U27:AA27"/>
    <mergeCell ref="E28:J28"/>
    <mergeCell ref="L28:S28"/>
    <mergeCell ref="U28:AA28"/>
    <mergeCell ref="E26:J26"/>
    <mergeCell ref="L26:S26"/>
    <mergeCell ref="U26:AA26"/>
    <mergeCell ref="E27:J27"/>
    <mergeCell ref="L27:S27"/>
    <mergeCell ref="E32:J32"/>
    <mergeCell ref="L32:S32"/>
    <mergeCell ref="U32:AA32"/>
    <mergeCell ref="E33:J33"/>
    <mergeCell ref="L33:S33"/>
    <mergeCell ref="U33:AA33"/>
    <mergeCell ref="E31:J31"/>
    <mergeCell ref="L31:S31"/>
    <mergeCell ref="U31:AA31"/>
    <mergeCell ref="E30:J30"/>
    <mergeCell ref="L30:S30"/>
    <mergeCell ref="U30:AA30"/>
    <mergeCell ref="AY24:BB24"/>
    <mergeCell ref="BC24:BG24"/>
    <mergeCell ref="BH24:BP24"/>
    <mergeCell ref="BQ24:BW24"/>
    <mergeCell ref="E24:J24"/>
    <mergeCell ref="L24:S24"/>
    <mergeCell ref="U24:AA24"/>
    <mergeCell ref="AY25:BB25"/>
    <mergeCell ref="BC25:BG25"/>
    <mergeCell ref="BH25:BP25"/>
    <mergeCell ref="BQ25:BW25"/>
    <mergeCell ref="E25:J25"/>
    <mergeCell ref="L25:S25"/>
    <mergeCell ref="U25:AA25"/>
    <mergeCell ref="AY29:BB29"/>
    <mergeCell ref="BC29:BG29"/>
    <mergeCell ref="BH29:BP29"/>
    <mergeCell ref="AY26:BB26"/>
    <mergeCell ref="BC26:BG26"/>
    <mergeCell ref="BH26:BP26"/>
    <mergeCell ref="BQ26:BW26"/>
    <mergeCell ref="E19:J19"/>
    <mergeCell ref="L19:S19"/>
    <mergeCell ref="U19:AA19"/>
    <mergeCell ref="AY22:BB22"/>
    <mergeCell ref="BC22:BG22"/>
    <mergeCell ref="BH22:BP22"/>
    <mergeCell ref="AY21:BB21"/>
    <mergeCell ref="BC21:BG21"/>
    <mergeCell ref="BH21:BP21"/>
    <mergeCell ref="E21:J21"/>
    <mergeCell ref="L21:S21"/>
    <mergeCell ref="E20:J20"/>
    <mergeCell ref="L20:S20"/>
    <mergeCell ref="U20:AA20"/>
    <mergeCell ref="BH17:BP17"/>
    <mergeCell ref="BQ17:BW17"/>
    <mergeCell ref="AY23:BB23"/>
    <mergeCell ref="BC23:BG23"/>
    <mergeCell ref="BH23:BP23"/>
    <mergeCell ref="BQ23:BW23"/>
    <mergeCell ref="AY20:BB20"/>
    <mergeCell ref="BC20:BG20"/>
    <mergeCell ref="BH20:BP20"/>
    <mergeCell ref="BQ20:BW20"/>
    <mergeCell ref="BQ21:BW21"/>
    <mergeCell ref="E11:J11"/>
    <mergeCell ref="L11:S11"/>
    <mergeCell ref="E17:J17"/>
    <mergeCell ref="L17:S17"/>
    <mergeCell ref="U17:AA17"/>
    <mergeCell ref="E18:J18"/>
    <mergeCell ref="L18:S18"/>
    <mergeCell ref="U18:AA18"/>
    <mergeCell ref="BQ15:BW15"/>
    <mergeCell ref="E16:J16"/>
    <mergeCell ref="L16:S16"/>
    <mergeCell ref="U16:AA16"/>
    <mergeCell ref="AY16:BB16"/>
    <mergeCell ref="BC16:BG16"/>
    <mergeCell ref="BH16:BP16"/>
    <mergeCell ref="BQ16:BW16"/>
    <mergeCell ref="E15:J15"/>
    <mergeCell ref="L15:S15"/>
    <mergeCell ref="U15:AA15"/>
    <mergeCell ref="AY15:BB15"/>
    <mergeCell ref="BC15:BG15"/>
    <mergeCell ref="BH15:BP15"/>
    <mergeCell ref="AY17:BB17"/>
    <mergeCell ref="BC17:BG17"/>
    <mergeCell ref="L13:S13"/>
    <mergeCell ref="U13:AA13"/>
    <mergeCell ref="AY13:BB13"/>
    <mergeCell ref="BC13:BG13"/>
    <mergeCell ref="BH13:BP13"/>
    <mergeCell ref="AY12:BB12"/>
    <mergeCell ref="BC12:BG12"/>
    <mergeCell ref="BH12:BP12"/>
    <mergeCell ref="BQ12:BW12"/>
    <mergeCell ref="BH47:BP47"/>
    <mergeCell ref="BQ47:BW47"/>
    <mergeCell ref="U11:AA11"/>
    <mergeCell ref="E12:J12"/>
    <mergeCell ref="L12:S12"/>
    <mergeCell ref="U12:AA12"/>
    <mergeCell ref="R1:BX3"/>
    <mergeCell ref="R4:BX6"/>
    <mergeCell ref="B8:AA8"/>
    <mergeCell ref="AC8:AV8"/>
    <mergeCell ref="AY8:BV8"/>
    <mergeCell ref="BQ13:BW13"/>
    <mergeCell ref="E14:J14"/>
    <mergeCell ref="L14:S14"/>
    <mergeCell ref="U14:AA14"/>
    <mergeCell ref="AY14:BB14"/>
    <mergeCell ref="BC14:BG14"/>
    <mergeCell ref="BH14:BP14"/>
    <mergeCell ref="BQ14:BW14"/>
    <mergeCell ref="AY11:BB11"/>
    <mergeCell ref="BC11:BG11"/>
    <mergeCell ref="BH11:BP11"/>
    <mergeCell ref="BQ11:BW11"/>
    <mergeCell ref="E13:J13"/>
    <mergeCell ref="AY48:BB48"/>
    <mergeCell ref="BC48:BG48"/>
    <mergeCell ref="BH48:BP48"/>
    <mergeCell ref="BQ22:BW22"/>
    <mergeCell ref="AY53:BW54"/>
    <mergeCell ref="BY8:CN8"/>
    <mergeCell ref="U21:AA21"/>
    <mergeCell ref="E34:J34"/>
    <mergeCell ref="L34:S34"/>
    <mergeCell ref="U34:AA34"/>
    <mergeCell ref="E47:J47"/>
    <mergeCell ref="L47:S47"/>
    <mergeCell ref="U47:AA47"/>
    <mergeCell ref="BY27:CN27"/>
    <mergeCell ref="AY45:BB45"/>
    <mergeCell ref="BC45:BG45"/>
    <mergeCell ref="BH45:BP45"/>
    <mergeCell ref="BQ45:BW45"/>
    <mergeCell ref="AY46:BB46"/>
    <mergeCell ref="BC46:BG46"/>
    <mergeCell ref="BH46:BP46"/>
    <mergeCell ref="BQ46:BW46"/>
    <mergeCell ref="AY47:BB47"/>
    <mergeCell ref="BC47:BG47"/>
  </mergeCells>
  <pageMargins left="0.70866141732283472" right="0.70866141732283472" top="0.74803149606299213" bottom="0.74803149606299213" header="0.31496062992125984" footer="0.31496062992125984"/>
  <pageSetup paperSize="8" scale="66" orientation="landscape" r:id="rId1"/>
  <ignoredErrors>
    <ignoredError sqref="CR11:CR34 CZ42:CZ45 B12:B21 B49 B25:B33 AY20:BB20 AY13:BB16 AY12:BB12 AY17:BB17 AY21:BB26 AZ52:BB52 B37:B46 B34:B36 B47 AZ19:BB19 AY30:BB35 AZ43:BB43 AZ44:BB44 AZ45:BB45 AZ46:BB46 AZ47:BB47 AZ48:BB48 AZ49:BB49 AZ50:BB50 AZ51:BB5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F13" workbookViewId="0">
      <selection activeCell="M33" sqref="M33:M42"/>
    </sheetView>
  </sheetViews>
  <sheetFormatPr defaultRowHeight="15" x14ac:dyDescent="0.25"/>
  <cols>
    <col min="2" max="2" width="24.140625" bestFit="1" customWidth="1"/>
    <col min="3" max="3" width="20" bestFit="1" customWidth="1"/>
    <col min="6" max="6" width="55.140625" bestFit="1" customWidth="1"/>
    <col min="7" max="7" width="24.140625" bestFit="1" customWidth="1"/>
    <col min="8" max="8" width="26" bestFit="1" customWidth="1"/>
    <col min="9" max="9" width="27.42578125" bestFit="1" customWidth="1"/>
    <col min="10" max="11" width="27.42578125" customWidth="1"/>
    <col min="12" max="12" width="15.28515625" bestFit="1" customWidth="1"/>
    <col min="13" max="13" width="12.85546875" bestFit="1" customWidth="1"/>
  </cols>
  <sheetData>
    <row r="1" spans="1:13" ht="14.45" x14ac:dyDescent="0.35">
      <c r="A1" t="s">
        <v>11</v>
      </c>
      <c r="B1" t="s">
        <v>55</v>
      </c>
      <c r="C1" t="s">
        <v>56</v>
      </c>
      <c r="F1" t="s">
        <v>46</v>
      </c>
      <c r="K1" t="s">
        <v>46</v>
      </c>
    </row>
    <row r="2" spans="1:13" ht="14.45" x14ac:dyDescent="0.35">
      <c r="A2" t="s">
        <v>2</v>
      </c>
      <c r="B2" s="64">
        <v>785.96837273999859</v>
      </c>
      <c r="C2" s="64">
        <v>126.58381311999997</v>
      </c>
      <c r="F2" t="s">
        <v>11</v>
      </c>
      <c r="G2" t="s">
        <v>17</v>
      </c>
      <c r="H2" t="s">
        <v>64</v>
      </c>
      <c r="I2" t="s">
        <v>18</v>
      </c>
      <c r="K2" t="s">
        <v>11</v>
      </c>
      <c r="L2" t="s">
        <v>69</v>
      </c>
      <c r="M2" t="s">
        <v>17</v>
      </c>
    </row>
    <row r="3" spans="1:13" ht="14.45" x14ac:dyDescent="0.35">
      <c r="A3" t="s">
        <v>3</v>
      </c>
      <c r="B3" s="64">
        <v>746.60113617999559</v>
      </c>
      <c r="C3" s="64">
        <v>118.87659341000004</v>
      </c>
      <c r="F3" t="s">
        <v>6</v>
      </c>
      <c r="G3" s="65">
        <v>0.4178</v>
      </c>
      <c r="H3">
        <v>633373578.43478179</v>
      </c>
      <c r="I3">
        <v>264623481.07005185</v>
      </c>
      <c r="K3" t="s">
        <v>6</v>
      </c>
      <c r="L3">
        <f>I3/1000000</f>
        <v>264.62348107005187</v>
      </c>
      <c r="M3" s="65">
        <v>0.4178</v>
      </c>
    </row>
    <row r="4" spans="1:13" ht="14.45" x14ac:dyDescent="0.35">
      <c r="A4" t="s">
        <v>4</v>
      </c>
      <c r="B4" s="64">
        <v>726.23176259000218</v>
      </c>
      <c r="C4" s="64">
        <v>114.44386453000004</v>
      </c>
      <c r="F4" t="s">
        <v>7</v>
      </c>
      <c r="G4" s="65">
        <v>0.42109999999999997</v>
      </c>
      <c r="H4">
        <v>612110078.19130409</v>
      </c>
      <c r="I4">
        <v>257759553.92635813</v>
      </c>
      <c r="K4" t="s">
        <v>7</v>
      </c>
      <c r="L4">
        <f t="shared" ref="L4:L8" si="0">I4/1000000</f>
        <v>257.75955392635814</v>
      </c>
      <c r="M4" s="65">
        <v>0.42109999999999997</v>
      </c>
    </row>
    <row r="5" spans="1:13" ht="14.45" x14ac:dyDescent="0.35">
      <c r="A5" t="s">
        <v>5</v>
      </c>
      <c r="B5" s="64">
        <v>749.85033098000065</v>
      </c>
      <c r="C5" s="64">
        <v>117.12078997999993</v>
      </c>
      <c r="F5" t="s">
        <v>8</v>
      </c>
      <c r="G5" s="65">
        <v>0.41930000000000001</v>
      </c>
      <c r="H5">
        <v>613981755.42608595</v>
      </c>
      <c r="I5">
        <v>257442550.05015785</v>
      </c>
      <c r="K5" t="s">
        <v>8</v>
      </c>
      <c r="L5">
        <f t="shared" si="0"/>
        <v>257.44255005015782</v>
      </c>
      <c r="M5" s="65">
        <v>0.41930000000000001</v>
      </c>
    </row>
    <row r="6" spans="1:13" ht="14.45" x14ac:dyDescent="0.35">
      <c r="A6" t="s">
        <v>6</v>
      </c>
      <c r="B6" s="64">
        <v>728.37961519999908</v>
      </c>
      <c r="C6" s="64">
        <v>111.74989005000006</v>
      </c>
      <c r="F6" t="s">
        <v>9</v>
      </c>
      <c r="G6" s="65">
        <v>0.4228377327375385</v>
      </c>
      <c r="H6">
        <v>627677973.21739137</v>
      </c>
      <c r="I6">
        <v>265405931.08453518</v>
      </c>
      <c r="K6" t="s">
        <v>9</v>
      </c>
      <c r="L6">
        <f t="shared" si="0"/>
        <v>265.40593108453515</v>
      </c>
      <c r="M6" s="65">
        <v>0.4228377327375385</v>
      </c>
    </row>
    <row r="7" spans="1:13" ht="14.45" x14ac:dyDescent="0.35">
      <c r="A7" t="s">
        <v>7</v>
      </c>
      <c r="B7" s="64">
        <v>703.92658991999974</v>
      </c>
      <c r="C7" s="64">
        <v>107.65726723999997</v>
      </c>
      <c r="F7" t="s">
        <v>10</v>
      </c>
      <c r="G7" s="65">
        <v>0.42636036049296494</v>
      </c>
      <c r="H7">
        <v>656054881.69565046</v>
      </c>
      <c r="I7">
        <v>279715795.86292702</v>
      </c>
      <c r="K7" t="s">
        <v>10</v>
      </c>
      <c r="L7">
        <f t="shared" si="0"/>
        <v>279.715795862927</v>
      </c>
      <c r="M7" s="65">
        <v>0.42636036049296494</v>
      </c>
    </row>
    <row r="8" spans="1:13" ht="14.45" x14ac:dyDescent="0.35">
      <c r="A8" t="s">
        <v>8</v>
      </c>
      <c r="B8" s="64">
        <v>706.07901873999879</v>
      </c>
      <c r="C8" s="64">
        <v>105.33515981999997</v>
      </c>
      <c r="F8" t="s">
        <v>51</v>
      </c>
      <c r="G8" s="65">
        <v>0.42509999999999998</v>
      </c>
      <c r="H8">
        <v>681964077.36521304</v>
      </c>
      <c r="I8">
        <v>289902929.28795207</v>
      </c>
      <c r="K8" t="s">
        <v>51</v>
      </c>
      <c r="L8">
        <f t="shared" si="0"/>
        <v>289.90292928795208</v>
      </c>
      <c r="M8" s="65">
        <v>0.42509999999999998</v>
      </c>
    </row>
    <row r="9" spans="1:13" ht="14.45" x14ac:dyDescent="0.35">
      <c r="A9" t="s">
        <v>9</v>
      </c>
      <c r="B9" s="64">
        <v>721.82966920000001</v>
      </c>
      <c r="C9" s="64">
        <v>106.19696947000003</v>
      </c>
      <c r="G9" s="65"/>
      <c r="M9" s="65"/>
    </row>
    <row r="10" spans="1:13" ht="14.45" x14ac:dyDescent="0.35">
      <c r="A10" t="s">
        <v>10</v>
      </c>
      <c r="B10" s="64">
        <v>754.46311394999805</v>
      </c>
      <c r="C10" s="64">
        <v>103.77383622999993</v>
      </c>
      <c r="F10" t="s">
        <v>63</v>
      </c>
      <c r="G10" s="65"/>
      <c r="K10" t="s">
        <v>63</v>
      </c>
      <c r="M10" s="65"/>
    </row>
    <row r="11" spans="1:13" ht="14.45" x14ac:dyDescent="0.35">
      <c r="A11" t="s">
        <v>51</v>
      </c>
      <c r="B11" s="64">
        <v>784.25868896999498</v>
      </c>
      <c r="C11" s="64">
        <v>99.126175950000302</v>
      </c>
      <c r="F11" t="s">
        <v>11</v>
      </c>
      <c r="G11" s="65" t="s">
        <v>17</v>
      </c>
      <c r="H11" t="s">
        <v>64</v>
      </c>
      <c r="I11" t="s">
        <v>18</v>
      </c>
      <c r="K11" t="s">
        <v>11</v>
      </c>
      <c r="L11" t="s">
        <v>69</v>
      </c>
      <c r="M11" s="65" t="s">
        <v>17</v>
      </c>
    </row>
    <row r="12" spans="1:13" ht="14.45" x14ac:dyDescent="0.35">
      <c r="F12" t="s">
        <v>6</v>
      </c>
      <c r="G12" s="65">
        <v>0.51190000000000002</v>
      </c>
      <c r="H12">
        <v>97173817.434782654</v>
      </c>
      <c r="I12">
        <v>49743277.144865245</v>
      </c>
      <c r="K12" t="s">
        <v>6</v>
      </c>
      <c r="L12">
        <f t="shared" ref="L12:L17" si="1">I12/1000000</f>
        <v>49.743277144865246</v>
      </c>
      <c r="M12" s="65">
        <v>0.51190000000000002</v>
      </c>
    </row>
    <row r="13" spans="1:13" ht="14.45" x14ac:dyDescent="0.35">
      <c r="A13" t="s">
        <v>11</v>
      </c>
      <c r="B13" t="s">
        <v>48</v>
      </c>
      <c r="C13" t="s">
        <v>47</v>
      </c>
      <c r="F13" t="s">
        <v>7</v>
      </c>
      <c r="G13" s="65">
        <v>0.53276256998506077</v>
      </c>
      <c r="H13">
        <v>93615014.991304323</v>
      </c>
      <c r="I13">
        <v>49874575.975957282</v>
      </c>
      <c r="K13" t="s">
        <v>7</v>
      </c>
      <c r="L13">
        <f t="shared" si="1"/>
        <v>49.874575975957285</v>
      </c>
      <c r="M13" s="65">
        <v>0.53276256998506077</v>
      </c>
    </row>
    <row r="14" spans="1:13" ht="14.45" x14ac:dyDescent="0.35">
      <c r="A14" t="s">
        <v>2</v>
      </c>
      <c r="B14">
        <v>1190</v>
      </c>
      <c r="C14">
        <v>362</v>
      </c>
      <c r="F14" t="s">
        <v>8</v>
      </c>
      <c r="G14" s="65">
        <v>0.54203737902710358</v>
      </c>
      <c r="H14">
        <v>91595791.147826076</v>
      </c>
      <c r="I14">
        <v>49648342.563681625</v>
      </c>
      <c r="K14" t="s">
        <v>8</v>
      </c>
      <c r="L14">
        <f t="shared" si="1"/>
        <v>49.648342563681624</v>
      </c>
      <c r="M14" s="65">
        <v>0.54203737902710358</v>
      </c>
    </row>
    <row r="15" spans="1:13" ht="14.45" x14ac:dyDescent="0.35">
      <c r="A15" t="s">
        <v>3</v>
      </c>
      <c r="B15">
        <v>1156</v>
      </c>
      <c r="C15">
        <v>337</v>
      </c>
      <c r="F15" t="s">
        <v>9</v>
      </c>
      <c r="G15" s="65">
        <v>0.55457351145405365</v>
      </c>
      <c r="H15">
        <v>92345190.843478292</v>
      </c>
      <c r="I15">
        <v>51212196.751962475</v>
      </c>
      <c r="K15" t="s">
        <v>9</v>
      </c>
      <c r="L15">
        <f t="shared" si="1"/>
        <v>51.212196751962473</v>
      </c>
      <c r="M15" s="65">
        <v>0.55457351145405365</v>
      </c>
    </row>
    <row r="16" spans="1:13" ht="14.45" x14ac:dyDescent="0.35">
      <c r="A16" t="s">
        <v>4</v>
      </c>
      <c r="B16">
        <v>1123</v>
      </c>
      <c r="C16">
        <v>326</v>
      </c>
      <c r="F16" t="s">
        <v>10</v>
      </c>
      <c r="G16" s="65">
        <v>0.53765928338607194</v>
      </c>
      <c r="H16">
        <v>90238118.460869506</v>
      </c>
      <c r="I16">
        <v>48517362.105778567</v>
      </c>
      <c r="K16" t="s">
        <v>10</v>
      </c>
      <c r="L16">
        <f t="shared" si="1"/>
        <v>48.517362105778567</v>
      </c>
      <c r="M16" s="65">
        <v>0.53765928338607194</v>
      </c>
    </row>
    <row r="17" spans="1:13" ht="14.45" x14ac:dyDescent="0.35">
      <c r="A17" t="s">
        <v>5</v>
      </c>
      <c r="B17">
        <v>1089</v>
      </c>
      <c r="C17">
        <v>319</v>
      </c>
      <c r="F17" t="s">
        <v>51</v>
      </c>
      <c r="G17" s="65">
        <v>0.51</v>
      </c>
      <c r="H17">
        <v>86196674.739130691</v>
      </c>
      <c r="I17">
        <v>43960304.116956651</v>
      </c>
      <c r="K17" t="s">
        <v>51</v>
      </c>
      <c r="L17">
        <f t="shared" si="1"/>
        <v>43.96030411695665</v>
      </c>
      <c r="M17" s="65">
        <v>0.51</v>
      </c>
    </row>
    <row r="18" spans="1:13" ht="14.45" x14ac:dyDescent="0.35">
      <c r="A18" t="s">
        <v>6</v>
      </c>
      <c r="B18">
        <v>1048</v>
      </c>
      <c r="C18">
        <v>317</v>
      </c>
      <c r="G18" s="65"/>
      <c r="M18" s="65"/>
    </row>
    <row r="19" spans="1:13" ht="14.45" x14ac:dyDescent="0.35">
      <c r="A19" t="s">
        <v>7</v>
      </c>
      <c r="B19">
        <v>1022</v>
      </c>
      <c r="C19">
        <v>299</v>
      </c>
      <c r="F19" t="s">
        <v>65</v>
      </c>
      <c r="G19" s="65"/>
      <c r="K19" t="s">
        <v>65</v>
      </c>
      <c r="M19" s="65"/>
    </row>
    <row r="20" spans="1:13" ht="14.45" x14ac:dyDescent="0.35">
      <c r="A20" t="s">
        <v>8</v>
      </c>
      <c r="B20">
        <v>997</v>
      </c>
      <c r="C20">
        <v>279</v>
      </c>
      <c r="F20" t="s">
        <v>11</v>
      </c>
      <c r="G20" s="65" t="s">
        <v>17</v>
      </c>
      <c r="H20" t="s">
        <v>64</v>
      </c>
      <c r="I20" t="s">
        <v>18</v>
      </c>
      <c r="K20" t="s">
        <v>11</v>
      </c>
      <c r="L20" t="s">
        <v>69</v>
      </c>
      <c r="M20" s="65" t="s">
        <v>17</v>
      </c>
    </row>
    <row r="21" spans="1:13" ht="14.45" x14ac:dyDescent="0.35">
      <c r="A21" t="s">
        <v>9</v>
      </c>
      <c r="B21">
        <v>966</v>
      </c>
      <c r="C21">
        <v>272</v>
      </c>
      <c r="F21" t="s">
        <v>6</v>
      </c>
      <c r="G21" s="65">
        <v>0.43031671865824522</v>
      </c>
      <c r="H21">
        <v>730547395.86956441</v>
      </c>
      <c r="I21">
        <v>314366758.21491706</v>
      </c>
      <c r="K21" t="s">
        <v>6</v>
      </c>
      <c r="L21">
        <f t="shared" ref="L21:L26" si="2">I21/1000000</f>
        <v>314.36675821491707</v>
      </c>
      <c r="M21" s="65">
        <v>0.43031671865824522</v>
      </c>
    </row>
    <row r="22" spans="1:13" ht="14.45" x14ac:dyDescent="0.35">
      <c r="A22" t="s">
        <v>10</v>
      </c>
      <c r="B22">
        <v>954</v>
      </c>
      <c r="C22">
        <v>252</v>
      </c>
      <c r="F22" t="s">
        <v>7</v>
      </c>
      <c r="G22" s="65">
        <v>0.43591213189682376</v>
      </c>
      <c r="H22">
        <v>705725093.18260837</v>
      </c>
      <c r="I22">
        <v>307634129.90231544</v>
      </c>
      <c r="K22" t="s">
        <v>7</v>
      </c>
      <c r="L22">
        <f t="shared" si="2"/>
        <v>307.63412990231546</v>
      </c>
      <c r="M22" s="65">
        <v>0.43591213189682376</v>
      </c>
    </row>
    <row r="23" spans="1:13" ht="14.45" x14ac:dyDescent="0.35">
      <c r="A23" t="s">
        <v>51</v>
      </c>
      <c r="B23">
        <v>926</v>
      </c>
      <c r="C23">
        <v>230</v>
      </c>
      <c r="F23" t="s">
        <v>8</v>
      </c>
      <c r="G23" s="65">
        <v>0.43523336889756098</v>
      </c>
      <c r="H23">
        <v>705577546.57391202</v>
      </c>
      <c r="I23">
        <v>307090892.61383945</v>
      </c>
      <c r="K23" t="s">
        <v>8</v>
      </c>
      <c r="L23">
        <f t="shared" si="2"/>
        <v>307.09089261383946</v>
      </c>
      <c r="M23" s="65">
        <v>0.43523336889756098</v>
      </c>
    </row>
    <row r="24" spans="1:13" ht="14.45" x14ac:dyDescent="0.35">
      <c r="F24" t="s">
        <v>9</v>
      </c>
      <c r="G24" s="65">
        <v>0.4397332525398186</v>
      </c>
      <c r="H24">
        <v>720023164.06086969</v>
      </c>
      <c r="I24">
        <v>316618127.83649766</v>
      </c>
      <c r="K24" t="s">
        <v>9</v>
      </c>
      <c r="L24">
        <f t="shared" si="2"/>
        <v>316.61812783649765</v>
      </c>
      <c r="M24" s="65">
        <v>0.4397332525398186</v>
      </c>
    </row>
    <row r="25" spans="1:13" ht="14.45" x14ac:dyDescent="0.35">
      <c r="A25" t="s">
        <v>11</v>
      </c>
      <c r="B25" t="s">
        <v>49</v>
      </c>
      <c r="C25" t="s">
        <v>50</v>
      </c>
      <c r="F25" t="s">
        <v>10</v>
      </c>
      <c r="G25" s="65">
        <v>0.43981808471989586</v>
      </c>
      <c r="H25">
        <v>746293000.15652001</v>
      </c>
      <c r="I25">
        <v>328233157.96870559</v>
      </c>
      <c r="K25" t="s">
        <v>10</v>
      </c>
      <c r="L25">
        <f t="shared" si="2"/>
        <v>328.2331579687056</v>
      </c>
      <c r="M25" s="65">
        <v>0.43981808471989586</v>
      </c>
    </row>
    <row r="26" spans="1:13" ht="14.45" x14ac:dyDescent="0.35">
      <c r="A26" t="s">
        <v>2</v>
      </c>
      <c r="B26">
        <v>15857</v>
      </c>
      <c r="C26">
        <v>4022</v>
      </c>
      <c r="F26" t="s">
        <v>51</v>
      </c>
      <c r="G26" s="65">
        <v>0.43462677895258844</v>
      </c>
      <c r="H26">
        <v>768160752.10434377</v>
      </c>
      <c r="I26">
        <v>333863233.40490872</v>
      </c>
      <c r="K26" t="s">
        <v>51</v>
      </c>
      <c r="L26">
        <f t="shared" si="2"/>
        <v>333.86323340490873</v>
      </c>
      <c r="M26" s="65">
        <v>0.43462677895258844</v>
      </c>
    </row>
    <row r="27" spans="1:13" ht="14.45" x14ac:dyDescent="0.35">
      <c r="A27" t="s">
        <v>3</v>
      </c>
      <c r="B27">
        <v>15512</v>
      </c>
      <c r="C27">
        <v>3847</v>
      </c>
    </row>
    <row r="28" spans="1:13" ht="14.45" customHeight="1" x14ac:dyDescent="0.35">
      <c r="A28" t="s">
        <v>4</v>
      </c>
      <c r="B28">
        <v>14926</v>
      </c>
      <c r="C28">
        <v>3755</v>
      </c>
      <c r="F28" t="s">
        <v>44</v>
      </c>
    </row>
    <row r="29" spans="1:13" ht="14.45" customHeight="1" x14ac:dyDescent="0.35">
      <c r="A29" t="s">
        <v>5</v>
      </c>
      <c r="B29">
        <v>14377</v>
      </c>
      <c r="C29">
        <v>3756</v>
      </c>
    </row>
    <row r="30" spans="1:13" ht="14.45" x14ac:dyDescent="0.35">
      <c r="A30" t="s">
        <v>6</v>
      </c>
      <c r="B30">
        <v>13957</v>
      </c>
      <c r="C30">
        <v>3713</v>
      </c>
    </row>
    <row r="31" spans="1:13" ht="14.45" x14ac:dyDescent="0.35">
      <c r="A31" t="s">
        <v>7</v>
      </c>
      <c r="B31">
        <v>13707</v>
      </c>
      <c r="C31">
        <v>3559</v>
      </c>
      <c r="F31" t="s">
        <v>53</v>
      </c>
    </row>
    <row r="32" spans="1:13" ht="14.45" customHeight="1" x14ac:dyDescent="0.35">
      <c r="A32" t="s">
        <v>8</v>
      </c>
      <c r="B32">
        <v>13289</v>
      </c>
      <c r="C32">
        <v>3428</v>
      </c>
      <c r="F32" t="s">
        <v>11</v>
      </c>
      <c r="G32" t="s">
        <v>71</v>
      </c>
      <c r="H32" t="s">
        <v>45</v>
      </c>
      <c r="I32" t="s">
        <v>66</v>
      </c>
      <c r="K32" t="s">
        <v>11</v>
      </c>
      <c r="L32" t="s">
        <v>78</v>
      </c>
      <c r="M32" t="s">
        <v>72</v>
      </c>
    </row>
    <row r="33" spans="1:13" ht="14.45" x14ac:dyDescent="0.35">
      <c r="A33" t="s">
        <v>9</v>
      </c>
      <c r="B33">
        <v>13016</v>
      </c>
      <c r="C33">
        <v>3377</v>
      </c>
      <c r="F33" t="s">
        <v>2</v>
      </c>
      <c r="G33">
        <v>4112</v>
      </c>
      <c r="H33" s="77">
        <f>KPIs!$BH43</f>
        <v>938304937.24000096</v>
      </c>
      <c r="I33">
        <v>4.5060436692996459</v>
      </c>
      <c r="K33" t="s">
        <v>2</v>
      </c>
      <c r="L33">
        <v>4112</v>
      </c>
      <c r="M33" s="64">
        <f>H33/1000000</f>
        <v>938.30493724000098</v>
      </c>
    </row>
    <row r="34" spans="1:13" ht="14.45" x14ac:dyDescent="0.35">
      <c r="A34" t="s">
        <v>10</v>
      </c>
      <c r="B34">
        <v>12995</v>
      </c>
      <c r="C34">
        <v>3153</v>
      </c>
      <c r="F34" t="s">
        <v>3</v>
      </c>
      <c r="G34">
        <v>5810</v>
      </c>
      <c r="H34" s="77">
        <f>KPIs!$BH44</f>
        <v>889099475.34000099</v>
      </c>
      <c r="I34">
        <v>6.7130554621577403</v>
      </c>
      <c r="K34" t="s">
        <v>3</v>
      </c>
      <c r="L34">
        <v>5810</v>
      </c>
      <c r="M34" s="64">
        <f t="shared" ref="M34:M42" si="3">H34/1000000</f>
        <v>889.09947534000094</v>
      </c>
    </row>
    <row r="35" spans="1:13" ht="14.45" x14ac:dyDescent="0.35">
      <c r="A35" t="s">
        <v>51</v>
      </c>
      <c r="B35">
        <v>12667</v>
      </c>
      <c r="C35">
        <v>2965</v>
      </c>
      <c r="F35" t="s">
        <v>4</v>
      </c>
      <c r="G35">
        <v>8060</v>
      </c>
      <c r="H35" s="77">
        <f>KPIs!$BH45</f>
        <v>849162517.03000104</v>
      </c>
      <c r="I35">
        <v>9.5875266749579211</v>
      </c>
      <c r="K35" t="s">
        <v>4</v>
      </c>
      <c r="L35">
        <v>8060</v>
      </c>
      <c r="M35" s="64">
        <f t="shared" si="3"/>
        <v>849.16251703000103</v>
      </c>
    </row>
    <row r="36" spans="1:13" ht="14.45" x14ac:dyDescent="0.35">
      <c r="F36" t="s">
        <v>5</v>
      </c>
      <c r="G36">
        <v>6967</v>
      </c>
      <c r="H36" s="77">
        <f>KPIs!$BH46</f>
        <v>856193675.21000004</v>
      </c>
      <c r="I36">
        <v>8.0360231518270346</v>
      </c>
      <c r="K36" t="s">
        <v>5</v>
      </c>
      <c r="L36">
        <v>6967</v>
      </c>
      <c r="M36" s="64">
        <f t="shared" si="3"/>
        <v>856.19367521000004</v>
      </c>
    </row>
    <row r="37" spans="1:13" ht="14.45" x14ac:dyDescent="0.35">
      <c r="B37" s="66">
        <v>0.4178</v>
      </c>
      <c r="F37" t="s">
        <v>6</v>
      </c>
      <c r="G37">
        <v>6636</v>
      </c>
      <c r="H37" s="77">
        <f>KPIs!$BH47</f>
        <v>853962784.47000206</v>
      </c>
      <c r="I37">
        <v>7.8987822217067727</v>
      </c>
      <c r="K37" t="s">
        <v>6</v>
      </c>
      <c r="L37">
        <v>6636</v>
      </c>
      <c r="M37" s="64">
        <f t="shared" si="3"/>
        <v>853.96278447000202</v>
      </c>
    </row>
    <row r="38" spans="1:13" ht="14.45" x14ac:dyDescent="0.35">
      <c r="B38" s="66">
        <v>0.42109999999999997</v>
      </c>
      <c r="F38" t="s">
        <v>7</v>
      </c>
      <c r="G38">
        <v>6772</v>
      </c>
      <c r="H38" s="77">
        <f>KPIs!$BH48</f>
        <v>826743348.05999899</v>
      </c>
      <c r="I38">
        <v>8.344177795375904</v>
      </c>
      <c r="K38" t="s">
        <v>7</v>
      </c>
      <c r="L38">
        <v>6772</v>
      </c>
      <c r="M38" s="64">
        <f t="shared" si="3"/>
        <v>826.74334805999899</v>
      </c>
    </row>
    <row r="39" spans="1:13" ht="14.45" x14ac:dyDescent="0.35">
      <c r="B39" s="66">
        <v>0.41930000000000001</v>
      </c>
      <c r="F39" t="s">
        <v>8</v>
      </c>
      <c r="G39">
        <v>7007</v>
      </c>
      <c r="H39" s="77">
        <f>KPIs!$BH49</f>
        <v>806271430.64000106</v>
      </c>
      <c r="I39">
        <v>8.635540498485236</v>
      </c>
      <c r="K39" t="s">
        <v>8</v>
      </c>
      <c r="L39">
        <v>7007</v>
      </c>
      <c r="M39" s="64">
        <f t="shared" si="3"/>
        <v>806.27143064000109</v>
      </c>
    </row>
    <row r="40" spans="1:13" ht="14.45" x14ac:dyDescent="0.35">
      <c r="B40" s="66">
        <v>0.4228377327375385</v>
      </c>
      <c r="F40" t="s">
        <v>9</v>
      </c>
      <c r="G40">
        <v>6407</v>
      </c>
      <c r="H40" s="77">
        <f>KPIs!$BH50</f>
        <v>818113112.01999903</v>
      </c>
      <c r="I40">
        <v>7.7376737664999586</v>
      </c>
      <c r="K40" t="s">
        <v>9</v>
      </c>
      <c r="L40">
        <v>6407</v>
      </c>
      <c r="M40" s="64">
        <f t="shared" si="3"/>
        <v>818.11311201999899</v>
      </c>
    </row>
    <row r="41" spans="1:13" ht="14.45" x14ac:dyDescent="0.35">
      <c r="B41" s="66">
        <v>0.42636036049296494</v>
      </c>
      <c r="F41" t="s">
        <v>10</v>
      </c>
      <c r="G41">
        <v>6081</v>
      </c>
      <c r="H41" s="77">
        <f>KPIs!$BH51</f>
        <v>843482152.25999999</v>
      </c>
      <c r="I41">
        <v>7.0854558274665669</v>
      </c>
      <c r="K41" t="s">
        <v>10</v>
      </c>
      <c r="L41">
        <v>6081</v>
      </c>
      <c r="M41" s="64">
        <f t="shared" si="3"/>
        <v>843.48215226000002</v>
      </c>
    </row>
    <row r="42" spans="1:13" ht="14.45" x14ac:dyDescent="0.35">
      <c r="B42" s="67">
        <v>0.42509999999999998</v>
      </c>
      <c r="F42" t="s">
        <v>51</v>
      </c>
      <c r="G42" t="s">
        <v>52</v>
      </c>
      <c r="H42" s="77">
        <f>KPIs!$BH52</f>
        <v>869910325.59000003</v>
      </c>
      <c r="I42" t="s">
        <v>52</v>
      </c>
      <c r="K42" t="s">
        <v>51</v>
      </c>
      <c r="L42" t="s">
        <v>52</v>
      </c>
      <c r="M42" s="64">
        <f t="shared" si="3"/>
        <v>869.91032559000007</v>
      </c>
    </row>
    <row r="43" spans="1:13" ht="14.45" x14ac:dyDescent="0.35">
      <c r="F43" t="s">
        <v>60</v>
      </c>
    </row>
    <row r="46" spans="1:13" ht="14.45" x14ac:dyDescent="0.35">
      <c r="A46" t="s">
        <v>11</v>
      </c>
      <c r="B46" t="s">
        <v>59</v>
      </c>
      <c r="C46" t="s">
        <v>45</v>
      </c>
      <c r="D46" t="s">
        <v>67</v>
      </c>
      <c r="E46" t="s">
        <v>68</v>
      </c>
    </row>
    <row r="47" spans="1:13" ht="14.45" x14ac:dyDescent="0.35">
      <c r="A47" t="s">
        <v>2</v>
      </c>
      <c r="B47">
        <v>4112</v>
      </c>
      <c r="C47">
        <v>912552185.85999858</v>
      </c>
      <c r="D47">
        <f>C47/1000000</f>
        <v>912.55218585999853</v>
      </c>
      <c r="E47">
        <f>B47/D47</f>
        <v>4.5060436692996459</v>
      </c>
    </row>
    <row r="48" spans="1:13" ht="14.45" x14ac:dyDescent="0.35">
      <c r="A48" t="s">
        <v>3</v>
      </c>
      <c r="B48">
        <v>5810</v>
      </c>
      <c r="C48">
        <v>865477729.58999562</v>
      </c>
      <c r="D48">
        <f t="shared" ref="D48:D55" si="4">C48/1000000</f>
        <v>865.47772958999565</v>
      </c>
      <c r="E48">
        <f t="shared" ref="E48:E55" si="5">B48/D48</f>
        <v>6.7130554621577403</v>
      </c>
    </row>
    <row r="49" spans="1:5" ht="14.45" x14ac:dyDescent="0.35">
      <c r="A49" t="s">
        <v>4</v>
      </c>
      <c r="B49">
        <v>8060</v>
      </c>
      <c r="C49">
        <v>840675627.12000227</v>
      </c>
      <c r="D49">
        <f t="shared" si="4"/>
        <v>840.67562712000222</v>
      </c>
      <c r="E49">
        <f t="shared" si="5"/>
        <v>9.5875266749579211</v>
      </c>
    </row>
    <row r="50" spans="1:5" ht="14.45" x14ac:dyDescent="0.35">
      <c r="A50" t="s">
        <v>5</v>
      </c>
      <c r="B50">
        <v>6967</v>
      </c>
      <c r="C50">
        <v>866971120.96000051</v>
      </c>
      <c r="D50">
        <f t="shared" si="4"/>
        <v>866.97112096000046</v>
      </c>
      <c r="E50">
        <f t="shared" si="5"/>
        <v>8.0360231518270346</v>
      </c>
    </row>
    <row r="51" spans="1:5" ht="14.45" x14ac:dyDescent="0.35">
      <c r="A51" t="s">
        <v>6</v>
      </c>
      <c r="B51">
        <v>6636</v>
      </c>
      <c r="C51">
        <v>840129505.24999917</v>
      </c>
      <c r="D51">
        <f t="shared" si="4"/>
        <v>840.12950524999917</v>
      </c>
      <c r="E51">
        <f t="shared" si="5"/>
        <v>7.8987822217067727</v>
      </c>
    </row>
    <row r="52" spans="1:5" ht="14.45" x14ac:dyDescent="0.35">
      <c r="A52" t="s">
        <v>7</v>
      </c>
      <c r="B52">
        <v>6772</v>
      </c>
      <c r="C52">
        <v>811583857.15999973</v>
      </c>
      <c r="D52">
        <f t="shared" si="4"/>
        <v>811.58385715999975</v>
      </c>
      <c r="E52">
        <f t="shared" si="5"/>
        <v>8.344177795375904</v>
      </c>
    </row>
    <row r="53" spans="1:5" ht="14.45" x14ac:dyDescent="0.35">
      <c r="A53" t="s">
        <v>8</v>
      </c>
      <c r="B53">
        <v>7007</v>
      </c>
      <c r="C53">
        <v>811414178.55999875</v>
      </c>
      <c r="D53">
        <f t="shared" si="4"/>
        <v>811.41417855999873</v>
      </c>
      <c r="E53">
        <f t="shared" si="5"/>
        <v>8.635540498485236</v>
      </c>
    </row>
    <row r="54" spans="1:5" ht="14.45" x14ac:dyDescent="0.35">
      <c r="A54" t="s">
        <v>9</v>
      </c>
      <c r="B54">
        <v>6407</v>
      </c>
      <c r="C54">
        <v>828026638.67000008</v>
      </c>
      <c r="D54">
        <f t="shared" si="4"/>
        <v>828.02663867000012</v>
      </c>
      <c r="E54">
        <f t="shared" si="5"/>
        <v>7.7376737664999586</v>
      </c>
    </row>
    <row r="55" spans="1:5" ht="14.45" x14ac:dyDescent="0.35">
      <c r="A55" t="s">
        <v>10</v>
      </c>
      <c r="B55">
        <v>6081</v>
      </c>
      <c r="C55">
        <v>858236950.17999792</v>
      </c>
      <c r="D55">
        <f t="shared" si="4"/>
        <v>858.23695017999796</v>
      </c>
      <c r="E55">
        <f t="shared" si="5"/>
        <v>7.0854558274665669</v>
      </c>
    </row>
    <row r="56" spans="1:5" ht="14.45" x14ac:dyDescent="0.35">
      <c r="A5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KPIs</vt:lpstr>
      <vt:lpstr>Sheet1</vt:lpstr>
      <vt:lpstr>KPIs!Print_Area</vt:lpstr>
    </vt:vector>
  </TitlesOfParts>
  <Company>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Tim Bollinger</cp:lastModifiedBy>
  <cp:lastPrinted>2018-01-29T21:00:53Z</cp:lastPrinted>
  <dcterms:created xsi:type="dcterms:W3CDTF">2017-03-07T01:18:30Z</dcterms:created>
  <dcterms:modified xsi:type="dcterms:W3CDTF">2018-02-15T01:57:27Z</dcterms:modified>
</cp:coreProperties>
</file>